
<file path=[Content_Types].xml><?xml version="1.0" encoding="utf-8"?>
<Types xmlns="http://schemas.openxmlformats.org/package/2006/content-types">
  <Default Extension="bin" ContentType="application/vnd.openxmlformats-officedocument.spreadsheetml.printerSettings"/>
  <Default Extension="data" ContentType="application/vnd.openxmlformats-officedocument.model+data"/>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chartsheets/sheet1.xml" ContentType="application/vnd.openxmlformats-officedocument.spreadsheetml.chart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sheffield-svr3\Job Files\SHROPSHIRE (SH)\SH5001 - SH5099\SH5003(2)PS EiP Support\Examination\Updated Topic Papers - April-May-June 2026\Housing Delivery Topic Paper\"/>
    </mc:Choice>
  </mc:AlternateContent>
  <xr:revisionPtr revIDLastSave="0" documentId="13_ncr:1_{2EBF46EA-CF9A-45F3-AEEF-19D5DEFE6221}" xr6:coauthVersionLast="47" xr6:coauthVersionMax="47" xr10:uidLastSave="{00000000-0000-0000-0000-000000000000}"/>
  <bookViews>
    <workbookView xWindow="-108" yWindow="-108" windowWidth="23256" windowHeight="12456" activeTab="5" xr2:uid="{09CFC38C-C884-43D1-8BC9-FFDFEF3FFF23}"/>
  </bookViews>
  <sheets>
    <sheet name="Housing Trajectory" sheetId="1" r:id="rId1"/>
    <sheet name="Sheet1" sheetId="15" state="hidden" r:id="rId2"/>
    <sheet name="Trajectory Graph" sheetId="17" r:id="rId3"/>
    <sheet name="Summary of Supply" sheetId="12" r:id="rId4"/>
    <sheet name="5YHLS Position" sheetId="11" r:id="rId5"/>
    <sheet name="1a" sheetId="10" r:id="rId6"/>
    <sheet name="1b" sheetId="6" r:id="rId7"/>
    <sheet name="1c" sheetId="7" r:id="rId8"/>
    <sheet name="1d" sheetId="8" r:id="rId9"/>
  </sheets>
  <definedNames>
    <definedName name="_xlnm._FilterDatabase" localSheetId="5" hidden="1">'1a'!$A$5:$AH$51</definedName>
    <definedName name="_xlnm._FilterDatabase" localSheetId="6" hidden="1">'1b'!$A$5:$AQ$67</definedName>
    <definedName name="_xlnm._FilterDatabase" localSheetId="7" hidden="1">'1c'!$A$5:$AL$217</definedName>
    <definedName name="_xlnm.Print_Area" localSheetId="8">'1d'!#REF!</definedName>
  </definedNames>
  <calcPr calcId="191029"/>
  <extLs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Page029_6782805f-c8df-47ba-b8d8-818d0de5cae7" name="Page029" connection="Query - Page029"/>
          <x15:modelTable id="Page028_2944c62a-6216-489e-afa1-bce4fb6a1590" name="Page028" connection="Query - Page028"/>
          <x15:modelTable id="Page027_55d47163-1752-456f-bac0-fdbe0e81e082" name="Page027" connection="Query - Page027"/>
          <x15:modelTable id="Page026_2171909e-3d36-447a-b89c-476f0acdec68" name="Page026" connection="Query - Page026"/>
          <x15:modelTable id="Page025_0d1bda18-7a50-4486-8102-447ca93040b6" name="Page025" connection="Query - Page025"/>
          <x15:modelTable id="Page024_d7e85336-e5e6-434b-bc16-68ee382df1e2" name="Page024" connection="Query - Page024"/>
          <x15:modelTable id="Page023_b8afd68a-7473-4ac4-a17a-0b4a05717dca" name="Page023" connection="Query - Page023"/>
          <x15:modelTable id="Page022_c9d813f6-4951-49e7-845a-c942ac2b3730" name="Page022" connection="Query - Page022"/>
          <x15:modelTable id="Page021_87508d92-8ba9-47db-aa73-1244c83e883c" name="Page021" connection="Query - Page021"/>
          <x15:modelTable id="Page020_a15045c8-dfb4-4d2d-b00b-2e05d854fec8" name="Page020" connection="Query - Page020"/>
          <x15:modelTable id="Page019_b1261601-44f1-40e4-a3ae-9d60d6a6f5f8" name="Page019" connection="Query - Page019"/>
          <x15:modelTable id="Page018_c65eb35e-6e3f-46b5-8f05-8900f2e7af6c" name="Page018" connection="Query - Page018"/>
        </x15:modelTables>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D94" i="15" l="1"/>
  <c r="AC94" i="15"/>
  <c r="AB94" i="15"/>
  <c r="AA94" i="15"/>
  <c r="Z94" i="15"/>
  <c r="Y94" i="15"/>
  <c r="X94" i="15"/>
  <c r="W94" i="15"/>
  <c r="V94" i="15"/>
  <c r="U94" i="15"/>
  <c r="T94" i="15"/>
  <c r="S94" i="15"/>
  <c r="R94" i="15"/>
  <c r="Q94" i="15"/>
  <c r="P94" i="15"/>
  <c r="O94" i="15"/>
  <c r="AE94" i="15" s="1"/>
  <c r="N94" i="15"/>
  <c r="M94" i="15"/>
  <c r="L94" i="15"/>
  <c r="K94" i="15"/>
  <c r="J94" i="15"/>
  <c r="I94" i="15"/>
  <c r="H94" i="15"/>
  <c r="AE93" i="15"/>
  <c r="F93" i="15"/>
  <c r="G93" i="15" s="1"/>
  <c r="AE92" i="15"/>
  <c r="F92" i="15"/>
  <c r="G92" i="15" s="1"/>
  <c r="AE91" i="15"/>
  <c r="F91" i="15"/>
  <c r="G91" i="15" s="1"/>
  <c r="AE90" i="15"/>
  <c r="AE89" i="15"/>
  <c r="F89" i="15"/>
  <c r="G89" i="15" s="1"/>
  <c r="AE88" i="15"/>
  <c r="G88" i="15"/>
  <c r="F88" i="15"/>
  <c r="AE87" i="15"/>
  <c r="F87" i="15"/>
  <c r="G87" i="15" s="1"/>
  <c r="AE86" i="15"/>
  <c r="G86" i="15"/>
  <c r="F86" i="15"/>
  <c r="AE85" i="15"/>
  <c r="G85" i="15"/>
  <c r="F85" i="15"/>
  <c r="AE84" i="15"/>
  <c r="F84" i="15"/>
  <c r="G84" i="15" s="1"/>
  <c r="AE83" i="15"/>
  <c r="F83" i="15"/>
  <c r="G83" i="15" s="1"/>
  <c r="AE82" i="15"/>
  <c r="F82" i="15"/>
  <c r="G82" i="15" s="1"/>
  <c r="AE81" i="15"/>
  <c r="F81" i="15"/>
  <c r="G81" i="15" s="1"/>
  <c r="AE80" i="15"/>
  <c r="F80" i="15"/>
  <c r="G80" i="15" s="1"/>
  <c r="AE79" i="15"/>
  <c r="F79" i="15"/>
  <c r="G79" i="15" s="1"/>
  <c r="AE78" i="15"/>
  <c r="F78" i="15"/>
  <c r="G78" i="15" s="1"/>
  <c r="AE77" i="15"/>
  <c r="F77" i="15"/>
  <c r="G77" i="15" s="1"/>
  <c r="AE76" i="15"/>
  <c r="F76" i="15"/>
  <c r="G76" i="15" s="1"/>
  <c r="AE75" i="15"/>
  <c r="F75" i="15"/>
  <c r="G75" i="15" s="1"/>
  <c r="AE74" i="15"/>
  <c r="F74" i="15"/>
  <c r="G74" i="15" s="1"/>
  <c r="AE73" i="15"/>
  <c r="F73" i="15"/>
  <c r="G73" i="15" s="1"/>
  <c r="AE72" i="15"/>
  <c r="F72" i="15"/>
  <c r="G72" i="15" s="1"/>
  <c r="AE71" i="15"/>
  <c r="F71" i="15"/>
  <c r="G71" i="15" s="1"/>
  <c r="AE70" i="15"/>
  <c r="G70" i="15"/>
  <c r="F70" i="15"/>
  <c r="AE69" i="15"/>
  <c r="G69" i="15"/>
  <c r="F69" i="15"/>
  <c r="AE68" i="15"/>
  <c r="F68" i="15"/>
  <c r="G68" i="15" s="1"/>
  <c r="AE67" i="15"/>
  <c r="F67" i="15"/>
  <c r="G67" i="15" s="1"/>
  <c r="AE66" i="15"/>
  <c r="F66" i="15"/>
  <c r="G66" i="15" s="1"/>
  <c r="AE65" i="15"/>
  <c r="F65" i="15"/>
  <c r="G65" i="15" s="1"/>
  <c r="AE64" i="15"/>
  <c r="F64" i="15"/>
  <c r="G64" i="15" s="1"/>
  <c r="AE63" i="15"/>
  <c r="F63" i="15"/>
  <c r="G63" i="15" s="1"/>
  <c r="AE62" i="15"/>
  <c r="F62" i="15"/>
  <c r="G62" i="15" s="1"/>
  <c r="AE61" i="15"/>
  <c r="F61" i="15"/>
  <c r="G61" i="15" s="1"/>
  <c r="AE60" i="15"/>
  <c r="F60" i="15"/>
  <c r="G60" i="15" s="1"/>
  <c r="AE59" i="15"/>
  <c r="F59" i="15"/>
  <c r="G59" i="15" s="1"/>
  <c r="AE58" i="15"/>
  <c r="F58" i="15"/>
  <c r="G58" i="15" s="1"/>
  <c r="AE57" i="15"/>
  <c r="F57" i="15"/>
  <c r="G57" i="15" s="1"/>
  <c r="AE56" i="15"/>
  <c r="G56" i="15"/>
  <c r="F56" i="15"/>
  <c r="AE55" i="15"/>
  <c r="F55" i="15"/>
  <c r="G55" i="15" s="1"/>
  <c r="AE54" i="15"/>
  <c r="G54" i="15"/>
  <c r="F54" i="15"/>
  <c r="AE53" i="15"/>
  <c r="F53" i="15"/>
  <c r="G53" i="15" s="1"/>
  <c r="AE52" i="15"/>
  <c r="F52" i="15"/>
  <c r="G52" i="15" s="1"/>
  <c r="AE51" i="15"/>
  <c r="F51" i="15"/>
  <c r="G51" i="15" s="1"/>
  <c r="AE50" i="15"/>
  <c r="F50" i="15"/>
  <c r="G50" i="15" s="1"/>
  <c r="AE49" i="15"/>
  <c r="F49" i="15"/>
  <c r="B38" i="15"/>
  <c r="C38" i="15" s="1"/>
  <c r="B39" i="15"/>
  <c r="C39" i="15" s="1"/>
  <c r="B37" i="15"/>
  <c r="AG47" i="10"/>
  <c r="AP64" i="6"/>
  <c r="F94" i="15" l="1"/>
  <c r="G49" i="15"/>
  <c r="G94" i="15" s="1"/>
  <c r="B40" i="15"/>
  <c r="C40" i="15" s="1"/>
  <c r="C37" i="15"/>
  <c r="H6" i="10"/>
  <c r="H7" i="10"/>
  <c r="H8" i="10"/>
  <c r="H9" i="10"/>
  <c r="H10" i="10"/>
  <c r="H11" i="10"/>
  <c r="H12" i="10"/>
  <c r="H13" i="10"/>
  <c r="H14" i="10"/>
  <c r="H15" i="10"/>
  <c r="H16" i="10"/>
  <c r="H17" i="10"/>
  <c r="H18" i="10"/>
  <c r="H19" i="10"/>
  <c r="H20" i="10"/>
  <c r="H21" i="10"/>
  <c r="H22" i="10"/>
  <c r="H23" i="10"/>
  <c r="H24" i="10"/>
  <c r="H25" i="10"/>
  <c r="H26" i="10"/>
  <c r="H27" i="10"/>
  <c r="H28" i="10"/>
  <c r="H29" i="10"/>
  <c r="H30" i="10"/>
  <c r="H31" i="10"/>
  <c r="H32" i="10"/>
  <c r="H33" i="10"/>
  <c r="H34" i="10"/>
  <c r="H35" i="10"/>
  <c r="H36" i="10"/>
  <c r="H37" i="10"/>
  <c r="H38" i="10"/>
  <c r="H39" i="10"/>
  <c r="H40" i="10"/>
  <c r="H41" i="10"/>
  <c r="H42" i="10"/>
  <c r="H43" i="10"/>
  <c r="H44" i="10"/>
  <c r="H45" i="10"/>
  <c r="H46" i="10"/>
  <c r="H48" i="10"/>
  <c r="H49" i="10"/>
  <c r="H50" i="10"/>
  <c r="AG6" i="10"/>
  <c r="B20" i="11"/>
  <c r="C20" i="11"/>
  <c r="A20" i="11"/>
  <c r="AP65" i="6"/>
  <c r="AP6" i="6"/>
  <c r="AP7" i="6"/>
  <c r="AP8" i="6"/>
  <c r="AP9" i="6"/>
  <c r="AP10" i="6"/>
  <c r="AP11" i="6"/>
  <c r="AP12" i="6"/>
  <c r="AP13" i="6"/>
  <c r="AP14" i="6"/>
  <c r="AP15" i="6"/>
  <c r="AP16" i="6"/>
  <c r="AP17" i="6"/>
  <c r="AP18" i="6"/>
  <c r="AP19" i="6"/>
  <c r="AP20" i="6"/>
  <c r="AP21" i="6"/>
  <c r="AP22" i="6"/>
  <c r="AP23" i="6"/>
  <c r="AP24" i="6"/>
  <c r="AP25" i="6"/>
  <c r="AP26" i="6"/>
  <c r="AP27" i="6"/>
  <c r="AP28" i="6"/>
  <c r="AP29" i="6"/>
  <c r="AP30" i="6"/>
  <c r="AP31" i="6"/>
  <c r="AP32" i="6"/>
  <c r="AP33" i="6"/>
  <c r="AP34" i="6"/>
  <c r="AP35" i="6"/>
  <c r="AP36" i="6"/>
  <c r="AP37" i="6"/>
  <c r="AP38" i="6"/>
  <c r="AP39" i="6"/>
  <c r="AP40" i="6"/>
  <c r="AP41" i="6"/>
  <c r="AP42" i="6"/>
  <c r="AP43" i="6"/>
  <c r="AP44" i="6"/>
  <c r="AP45" i="6"/>
  <c r="AP46" i="6"/>
  <c r="AP47" i="6"/>
  <c r="AP48" i="6"/>
  <c r="AP49" i="6"/>
  <c r="AP50" i="6"/>
  <c r="AP51" i="6"/>
  <c r="AP52" i="6"/>
  <c r="AP53" i="6"/>
  <c r="AP54" i="6"/>
  <c r="AP55" i="6"/>
  <c r="AP56" i="6"/>
  <c r="AP57" i="6"/>
  <c r="AP58" i="6"/>
  <c r="AP59" i="6"/>
  <c r="AP60" i="6"/>
  <c r="AP61" i="6"/>
  <c r="AP62" i="6"/>
  <c r="AP63" i="6"/>
  <c r="V25" i="15"/>
  <c r="V27" i="15"/>
  <c r="C25" i="15"/>
  <c r="D25" i="15"/>
  <c r="E25" i="15"/>
  <c r="F25" i="15"/>
  <c r="G25" i="15"/>
  <c r="H25" i="15"/>
  <c r="I25" i="15"/>
  <c r="J25" i="15"/>
  <c r="K25" i="15"/>
  <c r="L25" i="15"/>
  <c r="M25" i="15"/>
  <c r="N25" i="15"/>
  <c r="O25" i="15"/>
  <c r="P25" i="15"/>
  <c r="Q25" i="15"/>
  <c r="R25" i="15"/>
  <c r="S25" i="15"/>
  <c r="T25" i="15"/>
  <c r="U25" i="15"/>
  <c r="C27" i="15"/>
  <c r="D27" i="15"/>
  <c r="E27" i="15"/>
  <c r="F27" i="15"/>
  <c r="G27" i="15"/>
  <c r="H27" i="15"/>
  <c r="I27" i="15"/>
  <c r="J27" i="15"/>
  <c r="K27" i="15"/>
  <c r="L27" i="15"/>
  <c r="M27" i="15"/>
  <c r="N27" i="15"/>
  <c r="O27" i="15"/>
  <c r="P27" i="15"/>
  <c r="Q27" i="15"/>
  <c r="R27" i="15"/>
  <c r="S27" i="15"/>
  <c r="T27" i="15"/>
  <c r="U27" i="15"/>
  <c r="B27" i="15"/>
  <c r="B26" i="15"/>
  <c r="B25" i="15"/>
  <c r="A25" i="15"/>
  <c r="C17" i="15"/>
  <c r="D17" i="15"/>
  <c r="E17" i="15"/>
  <c r="F17" i="15"/>
  <c r="G17" i="15"/>
  <c r="H17" i="15"/>
  <c r="I17" i="15"/>
  <c r="J17" i="15"/>
  <c r="K17" i="15"/>
  <c r="L17" i="15"/>
  <c r="M17" i="15"/>
  <c r="N17" i="15"/>
  <c r="O17" i="15"/>
  <c r="P17" i="15"/>
  <c r="Q17" i="15"/>
  <c r="R17" i="15"/>
  <c r="S17" i="15"/>
  <c r="T17" i="15"/>
  <c r="U17" i="15"/>
  <c r="V1" i="15" s="1"/>
  <c r="C19" i="15"/>
  <c r="D19" i="15"/>
  <c r="E19" i="15"/>
  <c r="F19" i="15"/>
  <c r="G19" i="15"/>
  <c r="H19" i="15"/>
  <c r="I19" i="15"/>
  <c r="J19" i="15"/>
  <c r="K19" i="15"/>
  <c r="L19" i="15"/>
  <c r="M19" i="15"/>
  <c r="N19" i="15"/>
  <c r="O19" i="15"/>
  <c r="P19" i="15"/>
  <c r="Q19" i="15"/>
  <c r="R19" i="15"/>
  <c r="S19" i="15"/>
  <c r="T19" i="15"/>
  <c r="U19" i="15"/>
  <c r="V3" i="15" s="1"/>
  <c r="C22" i="15"/>
  <c r="D22" i="15"/>
  <c r="E22" i="15"/>
  <c r="F22" i="15"/>
  <c r="G22" i="15"/>
  <c r="H22" i="15"/>
  <c r="I22" i="15"/>
  <c r="J22" i="15"/>
  <c r="K22" i="15"/>
  <c r="L22" i="15"/>
  <c r="M22" i="15"/>
  <c r="N22" i="15"/>
  <c r="O22" i="15"/>
  <c r="P22" i="15"/>
  <c r="Q22" i="15"/>
  <c r="R22" i="15"/>
  <c r="S22" i="15"/>
  <c r="T22" i="15"/>
  <c r="U22" i="15"/>
  <c r="V6" i="15" s="1"/>
  <c r="B22" i="15"/>
  <c r="B19" i="15"/>
  <c r="B18" i="15"/>
  <c r="B17" i="15"/>
  <c r="A17" i="15"/>
  <c r="A9" i="15"/>
  <c r="A1" i="15"/>
  <c r="W10" i="15"/>
  <c r="W11" i="15"/>
  <c r="W14" i="15"/>
  <c r="W9" i="15"/>
  <c r="C9" i="15"/>
  <c r="D9" i="15"/>
  <c r="E9" i="15"/>
  <c r="F9" i="15"/>
  <c r="G9" i="15"/>
  <c r="H9" i="15"/>
  <c r="I9" i="15"/>
  <c r="J9" i="15"/>
  <c r="K9" i="15"/>
  <c r="L9" i="15"/>
  <c r="M9" i="15"/>
  <c r="N9" i="15"/>
  <c r="O9" i="15"/>
  <c r="P9" i="15"/>
  <c r="Q9" i="15"/>
  <c r="R9" i="15"/>
  <c r="S9" i="15"/>
  <c r="T9" i="15"/>
  <c r="U9" i="15"/>
  <c r="V9" i="15"/>
  <c r="V10" i="15"/>
  <c r="V11" i="15"/>
  <c r="V14" i="15"/>
  <c r="C10" i="15"/>
  <c r="D10" i="15"/>
  <c r="E10" i="15"/>
  <c r="F10" i="15"/>
  <c r="G10" i="15"/>
  <c r="H10" i="15"/>
  <c r="I10" i="15"/>
  <c r="J10" i="15"/>
  <c r="K10" i="15"/>
  <c r="L10" i="15"/>
  <c r="M10" i="15"/>
  <c r="N10" i="15"/>
  <c r="O10" i="15"/>
  <c r="P10" i="15"/>
  <c r="Q10" i="15"/>
  <c r="R10" i="15"/>
  <c r="S10" i="15"/>
  <c r="T10" i="15"/>
  <c r="U10" i="15"/>
  <c r="C11" i="15"/>
  <c r="D11" i="15"/>
  <c r="E11" i="15"/>
  <c r="F11" i="15"/>
  <c r="G11" i="15"/>
  <c r="H11" i="15"/>
  <c r="I11" i="15"/>
  <c r="J11" i="15"/>
  <c r="K11" i="15"/>
  <c r="L11" i="15"/>
  <c r="M11" i="15"/>
  <c r="N11" i="15"/>
  <c r="O11" i="15"/>
  <c r="P11" i="15"/>
  <c r="Q11" i="15"/>
  <c r="R11" i="15"/>
  <c r="S11" i="15"/>
  <c r="T11" i="15"/>
  <c r="U11" i="15"/>
  <c r="C14" i="15"/>
  <c r="D14" i="15"/>
  <c r="E14" i="15"/>
  <c r="F14" i="15"/>
  <c r="G14" i="15"/>
  <c r="H14" i="15"/>
  <c r="I14" i="15"/>
  <c r="J14" i="15"/>
  <c r="K14" i="15"/>
  <c r="L14" i="15"/>
  <c r="M14" i="15"/>
  <c r="N14" i="15"/>
  <c r="O14" i="15"/>
  <c r="P14" i="15"/>
  <c r="Q14" i="15"/>
  <c r="R14" i="15"/>
  <c r="S14" i="15"/>
  <c r="T14" i="15"/>
  <c r="U14" i="15"/>
  <c r="B14" i="15"/>
  <c r="B11" i="15"/>
  <c r="B10" i="15"/>
  <c r="B9" i="15"/>
  <c r="C3" i="15"/>
  <c r="D3" i="15"/>
  <c r="E3" i="15"/>
  <c r="G3" i="15"/>
  <c r="H3" i="15"/>
  <c r="I3" i="15"/>
  <c r="J3" i="15"/>
  <c r="K3" i="15"/>
  <c r="L3" i="15"/>
  <c r="M3" i="15"/>
  <c r="N3" i="15"/>
  <c r="O3" i="15"/>
  <c r="P3" i="15"/>
  <c r="Q3" i="15"/>
  <c r="R3" i="15"/>
  <c r="S3" i="15"/>
  <c r="T3" i="15"/>
  <c r="U3" i="15"/>
  <c r="C6" i="15"/>
  <c r="D6" i="15"/>
  <c r="E6" i="15"/>
  <c r="F6" i="15"/>
  <c r="G6" i="15"/>
  <c r="H6" i="15"/>
  <c r="I6" i="15"/>
  <c r="J6" i="15"/>
  <c r="K6" i="15"/>
  <c r="L6" i="15"/>
  <c r="M6" i="15"/>
  <c r="N6" i="15"/>
  <c r="O6" i="15"/>
  <c r="P6" i="15"/>
  <c r="Q6" i="15"/>
  <c r="R6" i="15"/>
  <c r="S6" i="15"/>
  <c r="T6" i="15"/>
  <c r="U6" i="15"/>
  <c r="C1" i="15"/>
  <c r="D1" i="15"/>
  <c r="E1" i="15"/>
  <c r="F1" i="15"/>
  <c r="G1" i="15"/>
  <c r="H1" i="15"/>
  <c r="I1" i="15"/>
  <c r="J1" i="15"/>
  <c r="K1" i="15"/>
  <c r="L1" i="15"/>
  <c r="M1" i="15"/>
  <c r="N1" i="15"/>
  <c r="O1" i="15"/>
  <c r="P1" i="15"/>
  <c r="Q1" i="15"/>
  <c r="R1" i="15"/>
  <c r="S1" i="15"/>
  <c r="T1" i="15"/>
  <c r="U1" i="15"/>
  <c r="B1" i="15"/>
  <c r="B2" i="15"/>
  <c r="H51" i="10" l="1"/>
  <c r="AP66" i="6"/>
  <c r="B32" i="11" l="1"/>
  <c r="C32" i="11" s="1"/>
  <c r="B15" i="11"/>
  <c r="C15" i="11" s="1"/>
  <c r="B16" i="12"/>
  <c r="C24" i="11"/>
  <c r="B24" i="11" s="1"/>
  <c r="C23" i="11"/>
  <c r="C16" i="12"/>
  <c r="C8" i="12"/>
  <c r="C5" i="12"/>
  <c r="C6" i="12" s="1"/>
  <c r="C4" i="12"/>
  <c r="B5" i="12"/>
  <c r="B4" i="12"/>
  <c r="B6" i="12" s="1"/>
  <c r="W37" i="1"/>
  <c r="W29" i="1"/>
  <c r="V30" i="15"/>
  <c r="U30" i="15"/>
  <c r="T30" i="15"/>
  <c r="S30" i="15"/>
  <c r="R30" i="15"/>
  <c r="Q30" i="15"/>
  <c r="P30" i="15"/>
  <c r="O30" i="15"/>
  <c r="N30" i="15"/>
  <c r="M30" i="15"/>
  <c r="L30" i="15"/>
  <c r="K30" i="15"/>
  <c r="J30" i="15"/>
  <c r="I30" i="15"/>
  <c r="H30" i="15"/>
  <c r="G30" i="15"/>
  <c r="F30" i="15"/>
  <c r="E30" i="15"/>
  <c r="D30" i="15"/>
  <c r="C30" i="15"/>
  <c r="B30" i="15"/>
  <c r="U29" i="15"/>
  <c r="T29" i="15"/>
  <c r="S29" i="15"/>
  <c r="R29" i="15"/>
  <c r="O29" i="15"/>
  <c r="M29" i="15"/>
  <c r="L29" i="15"/>
  <c r="K29" i="15"/>
  <c r="J29" i="15"/>
  <c r="G29" i="15"/>
  <c r="E29" i="15"/>
  <c r="D29" i="15"/>
  <c r="C29" i="15"/>
  <c r="B29" i="15"/>
  <c r="C26" i="15"/>
  <c r="W16" i="1"/>
  <c r="V36" i="1"/>
  <c r="V38" i="1" s="1"/>
  <c r="U36" i="1"/>
  <c r="U38" i="1" s="1"/>
  <c r="T36" i="1"/>
  <c r="T38" i="1" s="1"/>
  <c r="S36" i="1"/>
  <c r="S38" i="1" s="1"/>
  <c r="R36" i="1"/>
  <c r="R38" i="1" s="1"/>
  <c r="Q36" i="1"/>
  <c r="Q38" i="1" s="1"/>
  <c r="P36" i="1"/>
  <c r="P38" i="1" s="1"/>
  <c r="O36" i="1"/>
  <c r="O38" i="1" s="1"/>
  <c r="N36" i="1"/>
  <c r="N38" i="1" s="1"/>
  <c r="M36" i="1"/>
  <c r="M38" i="1" s="1"/>
  <c r="L36" i="1"/>
  <c r="L38" i="1" s="1"/>
  <c r="K36" i="1"/>
  <c r="K38" i="1" s="1"/>
  <c r="J36" i="1"/>
  <c r="J38" i="1" s="1"/>
  <c r="I36" i="1"/>
  <c r="I38" i="1" s="1"/>
  <c r="H36" i="1"/>
  <c r="H38" i="1" s="1"/>
  <c r="G36" i="1"/>
  <c r="G38" i="1" s="1"/>
  <c r="F36" i="1"/>
  <c r="F38" i="1" s="1"/>
  <c r="E36" i="1"/>
  <c r="E38" i="1" s="1"/>
  <c r="D36" i="1"/>
  <c r="D38" i="1" s="1"/>
  <c r="C36" i="1"/>
  <c r="V35" i="1"/>
  <c r="U35" i="1"/>
  <c r="T35" i="1"/>
  <c r="S35" i="1"/>
  <c r="R35" i="1"/>
  <c r="Q35" i="1"/>
  <c r="P35" i="1"/>
  <c r="O35" i="1"/>
  <c r="N35" i="1"/>
  <c r="M35" i="1"/>
  <c r="L35" i="1"/>
  <c r="K35" i="1"/>
  <c r="J35" i="1"/>
  <c r="I35" i="1"/>
  <c r="H35" i="1"/>
  <c r="G35" i="1"/>
  <c r="F35" i="1"/>
  <c r="E35" i="1"/>
  <c r="D35" i="1"/>
  <c r="C35" i="1"/>
  <c r="V34" i="1"/>
  <c r="U34" i="1"/>
  <c r="T34" i="1"/>
  <c r="S34" i="1"/>
  <c r="R34" i="1"/>
  <c r="Q34" i="1"/>
  <c r="P34" i="1"/>
  <c r="O34" i="1"/>
  <c r="N34" i="1"/>
  <c r="M34" i="1"/>
  <c r="L34" i="1"/>
  <c r="K34" i="1"/>
  <c r="J34" i="1"/>
  <c r="I34" i="1"/>
  <c r="H34" i="1"/>
  <c r="G34" i="1"/>
  <c r="F34" i="1"/>
  <c r="E34" i="1"/>
  <c r="D34" i="1"/>
  <c r="C34" i="1"/>
  <c r="V33" i="1"/>
  <c r="U33" i="1"/>
  <c r="T33" i="1"/>
  <c r="S33" i="1"/>
  <c r="R33" i="1"/>
  <c r="Q33" i="1"/>
  <c r="P33" i="1"/>
  <c r="O33" i="1"/>
  <c r="N33" i="1"/>
  <c r="M33" i="1"/>
  <c r="L33" i="1"/>
  <c r="K33" i="1"/>
  <c r="J33" i="1"/>
  <c r="I33" i="1"/>
  <c r="H33" i="1"/>
  <c r="G33" i="1"/>
  <c r="F33" i="1"/>
  <c r="E33" i="1"/>
  <c r="D33" i="1"/>
  <c r="C33" i="1"/>
  <c r="V32" i="1"/>
  <c r="U32" i="1"/>
  <c r="T32" i="1"/>
  <c r="S32" i="1"/>
  <c r="R32" i="1"/>
  <c r="Q32" i="1"/>
  <c r="P32" i="1"/>
  <c r="O32" i="1"/>
  <c r="N32" i="1"/>
  <c r="M32" i="1"/>
  <c r="L32" i="1"/>
  <c r="K32" i="1"/>
  <c r="J32" i="1"/>
  <c r="I32" i="1"/>
  <c r="H32" i="1"/>
  <c r="G32" i="1"/>
  <c r="F32" i="1"/>
  <c r="E32" i="1"/>
  <c r="D32" i="1"/>
  <c r="C32" i="1"/>
  <c r="V31" i="1"/>
  <c r="U21" i="15" s="1"/>
  <c r="V5" i="15" s="1"/>
  <c r="U31" i="1"/>
  <c r="T21" i="15" s="1"/>
  <c r="T31" i="1"/>
  <c r="S31" i="1"/>
  <c r="R21" i="15" s="1"/>
  <c r="R31" i="1"/>
  <c r="Q31" i="1"/>
  <c r="P31" i="1"/>
  <c r="O21" i="15" s="1"/>
  <c r="O31" i="1"/>
  <c r="N21" i="15" s="1"/>
  <c r="N31" i="1"/>
  <c r="M21" i="15" s="1"/>
  <c r="M31" i="1"/>
  <c r="L21" i="15" s="1"/>
  <c r="L31" i="1"/>
  <c r="K31" i="1"/>
  <c r="J21" i="15" s="1"/>
  <c r="J31" i="1"/>
  <c r="I31" i="1"/>
  <c r="H31" i="1"/>
  <c r="G31" i="1"/>
  <c r="F21" i="15" s="1"/>
  <c r="F31" i="1"/>
  <c r="E21" i="15" s="1"/>
  <c r="E31" i="1"/>
  <c r="D21" i="15" s="1"/>
  <c r="D31" i="1"/>
  <c r="C31" i="1"/>
  <c r="D27" i="1"/>
  <c r="C18" i="15" s="1"/>
  <c r="C13" i="15"/>
  <c r="D13" i="15"/>
  <c r="E13" i="15"/>
  <c r="F13" i="15"/>
  <c r="G13" i="15"/>
  <c r="H13" i="15"/>
  <c r="I13" i="15"/>
  <c r="J13" i="15"/>
  <c r="K13" i="15"/>
  <c r="L13" i="15"/>
  <c r="M13" i="15"/>
  <c r="N13" i="15"/>
  <c r="O13" i="15"/>
  <c r="P13" i="15"/>
  <c r="Q13" i="15"/>
  <c r="R13" i="15"/>
  <c r="S13" i="15"/>
  <c r="T13" i="15"/>
  <c r="U13" i="15"/>
  <c r="V13" i="15"/>
  <c r="W13" i="15"/>
  <c r="C13" i="1"/>
  <c r="AF51" i="10"/>
  <c r="W12" i="15" s="1"/>
  <c r="AJ216" i="7"/>
  <c r="D10" i="1"/>
  <c r="E10" i="1"/>
  <c r="F10" i="1"/>
  <c r="G10" i="1"/>
  <c r="H10" i="1"/>
  <c r="I10" i="1"/>
  <c r="J10" i="1"/>
  <c r="K10" i="1"/>
  <c r="L10" i="1"/>
  <c r="M10" i="1"/>
  <c r="N10" i="1"/>
  <c r="O10" i="1"/>
  <c r="P10" i="1"/>
  <c r="Q10" i="1"/>
  <c r="R10" i="1"/>
  <c r="S10" i="1"/>
  <c r="T10" i="1"/>
  <c r="U10" i="1"/>
  <c r="V10" i="1"/>
  <c r="D11" i="1"/>
  <c r="E11" i="1"/>
  <c r="F11" i="1"/>
  <c r="G11" i="1"/>
  <c r="H11" i="1"/>
  <c r="I11" i="1"/>
  <c r="J11" i="1"/>
  <c r="K11" i="1"/>
  <c r="L11" i="1"/>
  <c r="M11" i="1"/>
  <c r="N11" i="1"/>
  <c r="O11" i="1"/>
  <c r="P11" i="1"/>
  <c r="Q11" i="1"/>
  <c r="R11" i="1"/>
  <c r="S11" i="1"/>
  <c r="T11" i="1"/>
  <c r="U11" i="1"/>
  <c r="V11" i="1"/>
  <c r="D12" i="1"/>
  <c r="E12" i="1"/>
  <c r="F12" i="1"/>
  <c r="G12" i="1"/>
  <c r="H12" i="1"/>
  <c r="I12" i="1"/>
  <c r="J12" i="1"/>
  <c r="K12" i="1"/>
  <c r="L12" i="1"/>
  <c r="M12" i="1"/>
  <c r="N12" i="1"/>
  <c r="O12" i="1"/>
  <c r="P12" i="1"/>
  <c r="Q12" i="1"/>
  <c r="R12" i="1"/>
  <c r="S12" i="1"/>
  <c r="T12" i="1"/>
  <c r="U12" i="1"/>
  <c r="V12" i="1"/>
  <c r="C12" i="1"/>
  <c r="C11" i="1"/>
  <c r="C10" i="1"/>
  <c r="AO66" i="6"/>
  <c r="M66" i="6"/>
  <c r="C21" i="15" l="1"/>
  <c r="K21" i="15"/>
  <c r="S21" i="15"/>
  <c r="B31" i="11"/>
  <c r="C31" i="11" s="1"/>
  <c r="F29" i="15"/>
  <c r="N29" i="15"/>
  <c r="V29" i="15"/>
  <c r="P29" i="15"/>
  <c r="I29" i="15"/>
  <c r="Q29" i="15"/>
  <c r="H29" i="15"/>
  <c r="H21" i="15"/>
  <c r="P21" i="15"/>
  <c r="I21" i="15"/>
  <c r="Q21" i="15"/>
  <c r="B21" i="15"/>
  <c r="W15" i="15"/>
  <c r="B13" i="15"/>
  <c r="B30" i="11"/>
  <c r="C30" i="11" s="1"/>
  <c r="G21" i="15"/>
  <c r="W10" i="1"/>
  <c r="W33" i="1"/>
  <c r="W36" i="1"/>
  <c r="C12" i="12"/>
  <c r="W12" i="1"/>
  <c r="C14" i="12"/>
  <c r="B33" i="11"/>
  <c r="C33" i="11" s="1"/>
  <c r="B13" i="11"/>
  <c r="C13" i="11" s="1"/>
  <c r="C11" i="12"/>
  <c r="B10" i="12"/>
  <c r="W11" i="1"/>
  <c r="W31" i="1"/>
  <c r="C13" i="12"/>
  <c r="W32" i="1"/>
  <c r="C15" i="12"/>
  <c r="C10" i="12"/>
  <c r="W35" i="1"/>
  <c r="B12" i="12"/>
  <c r="W34" i="1"/>
  <c r="B11" i="12"/>
  <c r="C25" i="11"/>
  <c r="C26" i="11" s="1"/>
  <c r="C27" i="11" s="1"/>
  <c r="D26" i="15"/>
  <c r="E27" i="1"/>
  <c r="D18" i="15" s="1"/>
  <c r="C38" i="1"/>
  <c r="D26" i="1"/>
  <c r="D25" i="1"/>
  <c r="V28" i="15" l="1"/>
  <c r="V31" i="15" s="1"/>
  <c r="C17" i="12"/>
  <c r="W38" i="1"/>
  <c r="E26" i="15"/>
  <c r="E26" i="1"/>
  <c r="F26" i="1" s="1"/>
  <c r="G26" i="1" s="1"/>
  <c r="H26" i="1" s="1"/>
  <c r="I26" i="1" s="1"/>
  <c r="J26" i="1" s="1"/>
  <c r="K26" i="1" s="1"/>
  <c r="L26" i="1" s="1"/>
  <c r="M26" i="1" s="1"/>
  <c r="N26" i="1" s="1"/>
  <c r="O26" i="1" s="1"/>
  <c r="P26" i="1" s="1"/>
  <c r="Q26" i="1" s="1"/>
  <c r="R26" i="1" s="1"/>
  <c r="S26" i="1" s="1"/>
  <c r="T26" i="1" s="1"/>
  <c r="U26" i="1" s="1"/>
  <c r="V26" i="1" s="1"/>
  <c r="F27" i="1"/>
  <c r="E18" i="15" s="1"/>
  <c r="E25" i="1"/>
  <c r="W26" i="1" l="1"/>
  <c r="F26" i="15"/>
  <c r="G27" i="1"/>
  <c r="F18" i="15" s="1"/>
  <c r="F25" i="1"/>
  <c r="G26" i="15" l="1"/>
  <c r="G25" i="1"/>
  <c r="H27" i="1"/>
  <c r="G18" i="15" s="1"/>
  <c r="H26" i="15" l="1"/>
  <c r="H25" i="1"/>
  <c r="I27" i="1"/>
  <c r="H18" i="15" s="1"/>
  <c r="I26" i="15" l="1"/>
  <c r="J27" i="1"/>
  <c r="I18" i="15" s="1"/>
  <c r="I25" i="1"/>
  <c r="J26" i="15" l="1"/>
  <c r="J25" i="1"/>
  <c r="K27" i="1"/>
  <c r="J18" i="15" s="1"/>
  <c r="K26" i="15" l="1"/>
  <c r="L27" i="1"/>
  <c r="K18" i="15" s="1"/>
  <c r="K25" i="1"/>
  <c r="L26" i="15" l="1"/>
  <c r="L25" i="1"/>
  <c r="M27" i="1"/>
  <c r="L18" i="15" s="1"/>
  <c r="M26" i="15" l="1"/>
  <c r="N27" i="1"/>
  <c r="M18" i="15" s="1"/>
  <c r="M25" i="1"/>
  <c r="N25" i="1" s="1"/>
  <c r="O25" i="1" s="1"/>
  <c r="P25" i="1" s="1"/>
  <c r="Q25" i="1" s="1"/>
  <c r="R25" i="1" s="1"/>
  <c r="S25" i="1" s="1"/>
  <c r="T25" i="1" s="1"/>
  <c r="U25" i="1" s="1"/>
  <c r="V25" i="1" s="1"/>
  <c r="W25" i="1" s="1"/>
  <c r="N26" i="15" l="1"/>
  <c r="O27" i="1"/>
  <c r="N18" i="15" s="1"/>
  <c r="O26" i="15" l="1"/>
  <c r="P27" i="1"/>
  <c r="O18" i="15" s="1"/>
  <c r="P26" i="15" l="1"/>
  <c r="Q27" i="1"/>
  <c r="P18" i="15" s="1"/>
  <c r="Q26" i="15" l="1"/>
  <c r="R27" i="1"/>
  <c r="Q18" i="15" s="1"/>
  <c r="R26" i="15" l="1"/>
  <c r="S27" i="1"/>
  <c r="R18" i="15" s="1"/>
  <c r="S26" i="15" l="1"/>
  <c r="T27" i="1"/>
  <c r="S18" i="15" s="1"/>
  <c r="T26" i="15" l="1"/>
  <c r="U27" i="1"/>
  <c r="T18" i="15" s="1"/>
  <c r="U26" i="15" l="1"/>
  <c r="V27" i="1"/>
  <c r="U18" i="15" s="1"/>
  <c r="V2" i="15" s="1"/>
  <c r="W27" i="1" l="1"/>
  <c r="V26" i="15"/>
  <c r="I215" i="7" l="1"/>
  <c r="I214" i="7"/>
  <c r="I212" i="7"/>
  <c r="I211" i="7"/>
  <c r="I210" i="7"/>
  <c r="I209" i="7"/>
  <c r="I208" i="7"/>
  <c r="I207" i="7"/>
  <c r="I206" i="7"/>
  <c r="I205" i="7"/>
  <c r="I204" i="7"/>
  <c r="I203" i="7"/>
  <c r="I202" i="7"/>
  <c r="I201" i="7"/>
  <c r="I200" i="7"/>
  <c r="I199" i="7"/>
  <c r="I198" i="7"/>
  <c r="I197" i="7"/>
  <c r="I196" i="7"/>
  <c r="I195" i="7"/>
  <c r="I193" i="7"/>
  <c r="I191" i="7"/>
  <c r="I184" i="7"/>
  <c r="I131" i="7"/>
  <c r="N66" i="6" l="1"/>
  <c r="F126" i="7"/>
  <c r="F127" i="7"/>
  <c r="F128" i="7"/>
  <c r="F129" i="7"/>
  <c r="F130" i="7"/>
  <c r="F131" i="7"/>
  <c r="F132" i="7"/>
  <c r="F133" i="7"/>
  <c r="F134" i="7"/>
  <c r="F135" i="7"/>
  <c r="F136" i="7"/>
  <c r="F137" i="7"/>
  <c r="F138" i="7"/>
  <c r="F139" i="7"/>
  <c r="F140" i="7"/>
  <c r="F141" i="7"/>
  <c r="F142" i="7"/>
  <c r="F143" i="7"/>
  <c r="F144" i="7"/>
  <c r="F145" i="7"/>
  <c r="F146" i="7"/>
  <c r="F147" i="7"/>
  <c r="F148" i="7"/>
  <c r="F149" i="7"/>
  <c r="F150" i="7"/>
  <c r="F151" i="7"/>
  <c r="F152" i="7"/>
  <c r="F153" i="7"/>
  <c r="F154" i="7"/>
  <c r="F155" i="7"/>
  <c r="F156" i="7"/>
  <c r="F157" i="7"/>
  <c r="F158" i="7"/>
  <c r="F159" i="7"/>
  <c r="F160" i="7"/>
  <c r="F161" i="7"/>
  <c r="F162" i="7"/>
  <c r="F163" i="7"/>
  <c r="F164" i="7"/>
  <c r="F165" i="7"/>
  <c r="F166" i="7"/>
  <c r="F167" i="7"/>
  <c r="F168" i="7"/>
  <c r="F169" i="7"/>
  <c r="F170" i="7"/>
  <c r="F171" i="7"/>
  <c r="F172" i="7"/>
  <c r="F173" i="7"/>
  <c r="F174" i="7"/>
  <c r="F175" i="7"/>
  <c r="F176" i="7"/>
  <c r="F177" i="7"/>
  <c r="F178" i="7"/>
  <c r="F179" i="7"/>
  <c r="F180" i="7"/>
  <c r="F181" i="7"/>
  <c r="F182" i="7"/>
  <c r="F183" i="7"/>
  <c r="F184" i="7"/>
  <c r="F185" i="7"/>
  <c r="F186" i="7"/>
  <c r="F187" i="7"/>
  <c r="F188" i="7"/>
  <c r="F189" i="7"/>
  <c r="F190" i="7"/>
  <c r="F191" i="7"/>
  <c r="F192" i="7"/>
  <c r="F193" i="7"/>
  <c r="F194" i="7"/>
  <c r="F195" i="7"/>
  <c r="F196" i="7"/>
  <c r="F197" i="7"/>
  <c r="F198" i="7"/>
  <c r="F199" i="7"/>
  <c r="F200" i="7"/>
  <c r="F201" i="7"/>
  <c r="F202" i="7"/>
  <c r="F203" i="7"/>
  <c r="F204" i="7"/>
  <c r="F205" i="7"/>
  <c r="F206" i="7"/>
  <c r="F207" i="7"/>
  <c r="F208" i="7"/>
  <c r="F209" i="7"/>
  <c r="F210" i="7"/>
  <c r="F211" i="7"/>
  <c r="F212" i="7"/>
  <c r="F213" i="7"/>
  <c r="F214" i="7"/>
  <c r="F215" i="7"/>
  <c r="AL7" i="7" l="1"/>
  <c r="AL8" i="7"/>
  <c r="AL9" i="7"/>
  <c r="AL10" i="7"/>
  <c r="AL11" i="7"/>
  <c r="AL12" i="7"/>
  <c r="AL13" i="7"/>
  <c r="AL14" i="7"/>
  <c r="AL15" i="7"/>
  <c r="AL16" i="7"/>
  <c r="AL17" i="7"/>
  <c r="AL18" i="7"/>
  <c r="AL19" i="7"/>
  <c r="AL22" i="7"/>
  <c r="AL24" i="7"/>
  <c r="AL26" i="7"/>
  <c r="AL30" i="7"/>
  <c r="AL31" i="7"/>
  <c r="AL33" i="7"/>
  <c r="AL35" i="7"/>
  <c r="AL40" i="7"/>
  <c r="AL41" i="7"/>
  <c r="AL43" i="7"/>
  <c r="AL48" i="7"/>
  <c r="AL50" i="7"/>
  <c r="AL51" i="7"/>
  <c r="AL52" i="7"/>
  <c r="AL53" i="7"/>
  <c r="AL54" i="7"/>
  <c r="AL55" i="7"/>
  <c r="AL56" i="7"/>
  <c r="AL57" i="7"/>
  <c r="AL60" i="7"/>
  <c r="AL61" i="7"/>
  <c r="AL62" i="7"/>
  <c r="AL63" i="7"/>
  <c r="AL64" i="7"/>
  <c r="AL65" i="7"/>
  <c r="AL66" i="7"/>
  <c r="AL67" i="7"/>
  <c r="AL68" i="7"/>
  <c r="AL69" i="7"/>
  <c r="AL70" i="7"/>
  <c r="AL71" i="7"/>
  <c r="AL72" i="7"/>
  <c r="AL73" i="7"/>
  <c r="AL74" i="7"/>
  <c r="AL75" i="7"/>
  <c r="AL76" i="7"/>
  <c r="AL77" i="7"/>
  <c r="AL78" i="7"/>
  <c r="AL79" i="7"/>
  <c r="AL80" i="7"/>
  <c r="AL81" i="7"/>
  <c r="AL82" i="7"/>
  <c r="AL83" i="7"/>
  <c r="AL84" i="7"/>
  <c r="AL85" i="7"/>
  <c r="AL86" i="7"/>
  <c r="AL87" i="7"/>
  <c r="AL90" i="7"/>
  <c r="AL92" i="7"/>
  <c r="AL93" i="7"/>
  <c r="AL95" i="7"/>
  <c r="AL97" i="7"/>
  <c r="AL98" i="7"/>
  <c r="AL99" i="7"/>
  <c r="AL100" i="7"/>
  <c r="AL101" i="7"/>
  <c r="AL103" i="7"/>
  <c r="AL105" i="7"/>
  <c r="AL107" i="7"/>
  <c r="AL111" i="7"/>
  <c r="AL112" i="7"/>
  <c r="AL113" i="7"/>
  <c r="AL114" i="7"/>
  <c r="AL115" i="7"/>
  <c r="AL116" i="7"/>
  <c r="AL117" i="7"/>
  <c r="AL119" i="7"/>
  <c r="AL120" i="7"/>
  <c r="AL121" i="7"/>
  <c r="AL122" i="7"/>
  <c r="AL123" i="7"/>
  <c r="AL124" i="7"/>
  <c r="AL125" i="7"/>
  <c r="AL127" i="7"/>
  <c r="AL128" i="7"/>
  <c r="AL129" i="7"/>
  <c r="AL130" i="7"/>
  <c r="AL131" i="7"/>
  <c r="AL134" i="7"/>
  <c r="AL135" i="7"/>
  <c r="AL136" i="7"/>
  <c r="AL137" i="7"/>
  <c r="AL138" i="7"/>
  <c r="AL139" i="7"/>
  <c r="AL140" i="7"/>
  <c r="AL141" i="7"/>
  <c r="AL142" i="7"/>
  <c r="AL143" i="7"/>
  <c r="AL144" i="7"/>
  <c r="AL145" i="7"/>
  <c r="AL146" i="7"/>
  <c r="AL147" i="7"/>
  <c r="AL148" i="7"/>
  <c r="AL149" i="7"/>
  <c r="AL150" i="7"/>
  <c r="AL151" i="7"/>
  <c r="AL152" i="7"/>
  <c r="AL153" i="7"/>
  <c r="AL154" i="7"/>
  <c r="AL155" i="7"/>
  <c r="AL156" i="7"/>
  <c r="AL157" i="7"/>
  <c r="AL158" i="7"/>
  <c r="AL159" i="7"/>
  <c r="AL160" i="7"/>
  <c r="AL161" i="7"/>
  <c r="AL162" i="7"/>
  <c r="AL163" i="7"/>
  <c r="AL164" i="7"/>
  <c r="AL165" i="7"/>
  <c r="AL166" i="7"/>
  <c r="AL167" i="7"/>
  <c r="AL168" i="7"/>
  <c r="AL169" i="7"/>
  <c r="AL170" i="7"/>
  <c r="AL171" i="7"/>
  <c r="AL172" i="7"/>
  <c r="AL173" i="7"/>
  <c r="AL174" i="7"/>
  <c r="AL175" i="7"/>
  <c r="AL176" i="7"/>
  <c r="AL177" i="7"/>
  <c r="AL178" i="7"/>
  <c r="AL179" i="7"/>
  <c r="AL180" i="7"/>
  <c r="AL181" i="7"/>
  <c r="AL182" i="7"/>
  <c r="AL183" i="7"/>
  <c r="AL184" i="7"/>
  <c r="AL185" i="7"/>
  <c r="AL186" i="7"/>
  <c r="AL187" i="7"/>
  <c r="AL188" i="7"/>
  <c r="AL189" i="7"/>
  <c r="AL190" i="7"/>
  <c r="AL191" i="7"/>
  <c r="AL192" i="7"/>
  <c r="AL193" i="7"/>
  <c r="AL194" i="7"/>
  <c r="AL195" i="7"/>
  <c r="AL196" i="7"/>
  <c r="AL197" i="7"/>
  <c r="AL198" i="7"/>
  <c r="AL199" i="7"/>
  <c r="AL200" i="7"/>
  <c r="AL201" i="7"/>
  <c r="AL202" i="7"/>
  <c r="AL203" i="7"/>
  <c r="AL204" i="7"/>
  <c r="AL205" i="7"/>
  <c r="AL206" i="7"/>
  <c r="AL207" i="7"/>
  <c r="AL208" i="7"/>
  <c r="AL209" i="7"/>
  <c r="AL210" i="7"/>
  <c r="AL211" i="7"/>
  <c r="AL212" i="7"/>
  <c r="AL213" i="7"/>
  <c r="AL214" i="7"/>
  <c r="AL215" i="7"/>
  <c r="AL6" i="7"/>
  <c r="L216" i="7"/>
  <c r="M216" i="7"/>
  <c r="N216" i="7"/>
  <c r="P216" i="7"/>
  <c r="Q216" i="7"/>
  <c r="R216" i="7"/>
  <c r="S216" i="7"/>
  <c r="T216" i="7"/>
  <c r="Z216" i="7"/>
  <c r="AA216" i="7"/>
  <c r="AB216" i="7"/>
  <c r="AC216" i="7"/>
  <c r="AD216" i="7"/>
  <c r="AE216" i="7"/>
  <c r="AF216" i="7"/>
  <c r="AG216" i="7"/>
  <c r="AH216" i="7"/>
  <c r="AI216" i="7"/>
  <c r="AK216" i="7"/>
  <c r="C14" i="1" l="1"/>
  <c r="C15" i="1"/>
  <c r="C17" i="1" l="1"/>
  <c r="O66" i="6"/>
  <c r="U66" i="6" l="1"/>
  <c r="V66" i="6"/>
  <c r="W66" i="6"/>
  <c r="X66" i="6"/>
  <c r="Y66" i="6"/>
  <c r="AA66" i="6"/>
  <c r="AB66" i="6"/>
  <c r="AC66" i="6"/>
  <c r="AD66" i="6"/>
  <c r="AE66" i="6"/>
  <c r="AF66" i="6"/>
  <c r="AG66" i="6"/>
  <c r="AH66" i="6"/>
  <c r="AI66" i="6"/>
  <c r="AJ66" i="6"/>
  <c r="AK66" i="6"/>
  <c r="AL66" i="6"/>
  <c r="AM66" i="6"/>
  <c r="AN66" i="6"/>
  <c r="Z66" i="6"/>
  <c r="AG50" i="10" l="1"/>
  <c r="F3" i="15"/>
  <c r="D13" i="1"/>
  <c r="E13" i="1"/>
  <c r="F13" i="1"/>
  <c r="G13" i="1"/>
  <c r="M13" i="1"/>
  <c r="N13" i="1"/>
  <c r="O13" i="1"/>
  <c r="P13" i="1"/>
  <c r="Q13" i="1"/>
  <c r="R13" i="1"/>
  <c r="S13" i="1"/>
  <c r="T13" i="1"/>
  <c r="U13" i="1"/>
  <c r="V13" i="1"/>
  <c r="D14" i="1"/>
  <c r="E14" i="1"/>
  <c r="F14" i="1"/>
  <c r="G14" i="1"/>
  <c r="H14" i="1"/>
  <c r="L14" i="1"/>
  <c r="M14" i="1"/>
  <c r="N14" i="1"/>
  <c r="O14" i="1"/>
  <c r="P14" i="1"/>
  <c r="Q14" i="1"/>
  <c r="R14" i="1"/>
  <c r="S14" i="1"/>
  <c r="T14" i="1"/>
  <c r="U14" i="1"/>
  <c r="V14" i="1"/>
  <c r="D15" i="1"/>
  <c r="E15" i="1"/>
  <c r="F15" i="1"/>
  <c r="G15" i="1"/>
  <c r="M15" i="1"/>
  <c r="N15" i="1"/>
  <c r="O15" i="1"/>
  <c r="P15" i="1"/>
  <c r="Q15" i="1"/>
  <c r="R15" i="1"/>
  <c r="S15" i="1"/>
  <c r="T15" i="1"/>
  <c r="U15" i="1"/>
  <c r="V15" i="1"/>
  <c r="P66" i="6"/>
  <c r="Q66" i="6"/>
  <c r="R66" i="6"/>
  <c r="S66" i="6"/>
  <c r="W8" i="1" l="1"/>
  <c r="B8" i="12"/>
  <c r="AG49" i="10"/>
  <c r="M17" i="1" l="1"/>
  <c r="L5" i="15" s="1"/>
  <c r="N17" i="1"/>
  <c r="M5" i="15" s="1"/>
  <c r="O17" i="1"/>
  <c r="N5" i="15" s="1"/>
  <c r="P17" i="1"/>
  <c r="O5" i="15" s="1"/>
  <c r="Q17" i="1"/>
  <c r="P5" i="15" s="1"/>
  <c r="R17" i="1"/>
  <c r="Q5" i="15" s="1"/>
  <c r="S17" i="1"/>
  <c r="R5" i="15" s="1"/>
  <c r="T17" i="1"/>
  <c r="S5" i="15" s="1"/>
  <c r="U17" i="1"/>
  <c r="T5" i="15" s="1"/>
  <c r="V17" i="1"/>
  <c r="U5" i="15" s="1"/>
  <c r="U7" i="7"/>
  <c r="U10" i="7"/>
  <c r="U14" i="7"/>
  <c r="U15" i="7"/>
  <c r="J159" i="7"/>
  <c r="B6" i="15"/>
  <c r="B3" i="15"/>
  <c r="C7" i="11"/>
  <c r="B7" i="11" s="1"/>
  <c r="C6" i="11"/>
  <c r="K135" i="7"/>
  <c r="J135" i="7"/>
  <c r="K122" i="7"/>
  <c r="J122" i="7"/>
  <c r="K120" i="7"/>
  <c r="K187" i="7"/>
  <c r="J187" i="7"/>
  <c r="K71" i="7"/>
  <c r="J71" i="7"/>
  <c r="K121" i="7"/>
  <c r="J121" i="7"/>
  <c r="K192" i="7"/>
  <c r="J192" i="7"/>
  <c r="K190" i="7"/>
  <c r="J190" i="7"/>
  <c r="K70" i="7"/>
  <c r="J70" i="7"/>
  <c r="K189" i="7"/>
  <c r="J189" i="7"/>
  <c r="K188" i="7"/>
  <c r="J188" i="7"/>
  <c r="K186" i="7"/>
  <c r="J186" i="7"/>
  <c r="K185" i="7"/>
  <c r="J185" i="7"/>
  <c r="K183" i="7"/>
  <c r="J183" i="7"/>
  <c r="K179" i="7"/>
  <c r="J179" i="7"/>
  <c r="K178" i="7"/>
  <c r="K181" i="7"/>
  <c r="J181" i="7"/>
  <c r="K180" i="7"/>
  <c r="K177" i="7"/>
  <c r="J177" i="7"/>
  <c r="K172" i="7"/>
  <c r="J172" i="7"/>
  <c r="K65" i="7"/>
  <c r="K176" i="7"/>
  <c r="J176" i="7"/>
  <c r="K175" i="7"/>
  <c r="J175" i="7"/>
  <c r="K66" i="7"/>
  <c r="K162" i="7"/>
  <c r="J162" i="7"/>
  <c r="K130" i="7"/>
  <c r="J130" i="7"/>
  <c r="K174" i="7"/>
  <c r="K164" i="7"/>
  <c r="J164" i="7"/>
  <c r="K173" i="7"/>
  <c r="K171" i="7"/>
  <c r="J171" i="7"/>
  <c r="K170" i="7"/>
  <c r="J170" i="7"/>
  <c r="K169" i="7"/>
  <c r="J169" i="7"/>
  <c r="K166" i="7"/>
  <c r="J166" i="7"/>
  <c r="K168" i="7"/>
  <c r="J168" i="7"/>
  <c r="K167" i="7"/>
  <c r="K127" i="7"/>
  <c r="J127" i="7"/>
  <c r="K165" i="7"/>
  <c r="K163" i="7"/>
  <c r="J163" i="7"/>
  <c r="K159" i="7"/>
  <c r="K161" i="7"/>
  <c r="J161" i="7"/>
  <c r="K160" i="7"/>
  <c r="J160" i="7"/>
  <c r="K158" i="7"/>
  <c r="J158" i="7"/>
  <c r="K61" i="7"/>
  <c r="K150" i="7"/>
  <c r="J150" i="7"/>
  <c r="K157" i="7"/>
  <c r="K156" i="7"/>
  <c r="J156" i="7"/>
  <c r="K154" i="7"/>
  <c r="K155" i="7"/>
  <c r="K149" i="7"/>
  <c r="J149" i="7"/>
  <c r="K144" i="7"/>
  <c r="W109" i="7"/>
  <c r="AL109" i="7" s="1"/>
  <c r="L15" i="1"/>
  <c r="Y59" i="7"/>
  <c r="AL59" i="7" s="1"/>
  <c r="Y58" i="7"/>
  <c r="X49" i="7"/>
  <c r="X118" i="7"/>
  <c r="W44" i="7"/>
  <c r="AL44" i="7" s="1"/>
  <c r="V96" i="7"/>
  <c r="AL96" i="7" s="1"/>
  <c r="V23" i="7"/>
  <c r="AL23" i="7" s="1"/>
  <c r="V102" i="7"/>
  <c r="AL102" i="7" s="1"/>
  <c r="V20" i="7"/>
  <c r="W45" i="7"/>
  <c r="AL45" i="7" s="1"/>
  <c r="V88" i="7"/>
  <c r="AL88" i="7" s="1"/>
  <c r="V27" i="7"/>
  <c r="AL27" i="7" s="1"/>
  <c r="W38" i="7"/>
  <c r="AL38" i="7" s="1"/>
  <c r="W132" i="7"/>
  <c r="AL132" i="7" s="1"/>
  <c r="V89" i="7"/>
  <c r="AL89" i="7" s="1"/>
  <c r="V21" i="7"/>
  <c r="AL21" i="7" s="1"/>
  <c r="W110" i="7"/>
  <c r="AL110" i="7" s="1"/>
  <c r="W126" i="7"/>
  <c r="AL126" i="7" s="1"/>
  <c r="V94" i="7"/>
  <c r="AL94" i="7" s="1"/>
  <c r="W104" i="7"/>
  <c r="AL104" i="7" s="1"/>
  <c r="V34" i="7"/>
  <c r="AL34" i="7" s="1"/>
  <c r="W39" i="7"/>
  <c r="AL39" i="7" s="1"/>
  <c r="V32" i="7"/>
  <c r="AL32" i="7" s="1"/>
  <c r="W42" i="7"/>
  <c r="AL42" i="7" s="1"/>
  <c r="V91" i="7"/>
  <c r="AL91" i="7" s="1"/>
  <c r="W46" i="7"/>
  <c r="AL46" i="7" s="1"/>
  <c r="W47" i="7"/>
  <c r="AL47" i="7" s="1"/>
  <c r="W37" i="7"/>
  <c r="AL37" i="7" s="1"/>
  <c r="W133" i="7"/>
  <c r="AL133" i="7" s="1"/>
  <c r="V25" i="7"/>
  <c r="AL25" i="7" s="1"/>
  <c r="W108" i="7"/>
  <c r="AL108" i="7" s="1"/>
  <c r="V29" i="7"/>
  <c r="AL29" i="7" s="1"/>
  <c r="V28" i="7"/>
  <c r="AL28" i="7" s="1"/>
  <c r="W106" i="7"/>
  <c r="AL106" i="7" s="1"/>
  <c r="W36" i="7"/>
  <c r="AE51" i="10"/>
  <c r="AD51" i="10"/>
  <c r="AC51" i="10"/>
  <c r="AB51" i="10"/>
  <c r="AA51" i="10"/>
  <c r="Z51" i="10"/>
  <c r="Y51" i="10"/>
  <c r="X51" i="10"/>
  <c r="W51" i="10"/>
  <c r="V51" i="10"/>
  <c r="U51" i="10"/>
  <c r="T51" i="10"/>
  <c r="S51" i="10"/>
  <c r="R51" i="10"/>
  <c r="Q51" i="10"/>
  <c r="P51" i="10"/>
  <c r="O51" i="10"/>
  <c r="N51" i="10"/>
  <c r="M51" i="10"/>
  <c r="L51" i="10"/>
  <c r="K51" i="10"/>
  <c r="J51" i="10"/>
  <c r="I50" i="10"/>
  <c r="I49" i="10"/>
  <c r="AG48" i="10"/>
  <c r="I48" i="10"/>
  <c r="AG46" i="10"/>
  <c r="I46" i="10"/>
  <c r="AG45" i="10"/>
  <c r="I45" i="10"/>
  <c r="AG43" i="10"/>
  <c r="I43" i="10"/>
  <c r="AG42" i="10"/>
  <c r="I42" i="10"/>
  <c r="AG44" i="10"/>
  <c r="I44" i="10"/>
  <c r="AG41" i="10"/>
  <c r="I41" i="10"/>
  <c r="AG13" i="10"/>
  <c r="I13" i="10"/>
  <c r="AG22" i="10"/>
  <c r="I22" i="10"/>
  <c r="AG8" i="10"/>
  <c r="I8" i="10"/>
  <c r="AG35" i="10"/>
  <c r="I35" i="10"/>
  <c r="AG32" i="10"/>
  <c r="I32" i="10"/>
  <c r="AG24" i="10"/>
  <c r="I24" i="10"/>
  <c r="AG19" i="10"/>
  <c r="I19" i="10"/>
  <c r="AG20" i="10"/>
  <c r="I20" i="10"/>
  <c r="AG29" i="10"/>
  <c r="I29" i="10"/>
  <c r="AG33" i="10"/>
  <c r="I33" i="10"/>
  <c r="AG34" i="10"/>
  <c r="I34" i="10"/>
  <c r="AG31" i="10"/>
  <c r="I31" i="10"/>
  <c r="AG9" i="10"/>
  <c r="I9" i="10"/>
  <c r="AG25" i="10"/>
  <c r="I25" i="10"/>
  <c r="AG11" i="10"/>
  <c r="I11" i="10"/>
  <c r="AG21" i="10"/>
  <c r="I21" i="10"/>
  <c r="AG14" i="10"/>
  <c r="I14" i="10"/>
  <c r="AG40" i="10"/>
  <c r="I40" i="10"/>
  <c r="AG26" i="10"/>
  <c r="I26" i="10"/>
  <c r="AG10" i="10"/>
  <c r="I10" i="10"/>
  <c r="AG16" i="10"/>
  <c r="I16" i="10"/>
  <c r="AG15" i="10"/>
  <c r="I15" i="10"/>
  <c r="AG30" i="10"/>
  <c r="I30" i="10"/>
  <c r="AG7" i="10"/>
  <c r="I7" i="10"/>
  <c r="AG23" i="10"/>
  <c r="I23" i="10"/>
  <c r="AG36" i="10"/>
  <c r="I36" i="10"/>
  <c r="AG39" i="10"/>
  <c r="I39" i="10"/>
  <c r="AG37" i="10"/>
  <c r="I37" i="10"/>
  <c r="AG38" i="10"/>
  <c r="I38" i="10"/>
  <c r="AG28" i="10"/>
  <c r="I28" i="10"/>
  <c r="AG17" i="10"/>
  <c r="I17" i="10"/>
  <c r="AG27" i="10"/>
  <c r="I27" i="10"/>
  <c r="AG12" i="10"/>
  <c r="I12" i="10"/>
  <c r="AG18" i="10"/>
  <c r="I18" i="10"/>
  <c r="I6" i="10"/>
  <c r="F17" i="1"/>
  <c r="E5" i="15" s="1"/>
  <c r="E17" i="1"/>
  <c r="D5" i="15" s="1"/>
  <c r="D17" i="1"/>
  <c r="C5" i="15" s="1"/>
  <c r="D5" i="1"/>
  <c r="D4" i="1"/>
  <c r="I51" i="10" l="1"/>
  <c r="C30" i="1"/>
  <c r="B20" i="15" s="1"/>
  <c r="B23" i="15" s="1"/>
  <c r="D9" i="1"/>
  <c r="C4" i="15" s="1"/>
  <c r="C7" i="15" s="1"/>
  <c r="B28" i="15"/>
  <c r="B31" i="15" s="1"/>
  <c r="C9" i="1"/>
  <c r="B4" i="15" s="1"/>
  <c r="B12" i="15"/>
  <c r="B15" i="15" s="1"/>
  <c r="J30" i="1"/>
  <c r="K9" i="1"/>
  <c r="J4" i="15" s="1"/>
  <c r="R30" i="1"/>
  <c r="S9" i="1"/>
  <c r="R4" i="15" s="1"/>
  <c r="R7" i="15" s="1"/>
  <c r="S30" i="1"/>
  <c r="T9" i="1"/>
  <c r="S4" i="15" s="1"/>
  <c r="S7" i="15" s="1"/>
  <c r="D30" i="1"/>
  <c r="E9" i="1"/>
  <c r="E19" i="1" s="1"/>
  <c r="L30" i="1"/>
  <c r="M9" i="1"/>
  <c r="L4" i="15" s="1"/>
  <c r="L7" i="15" s="1"/>
  <c r="U9" i="1"/>
  <c r="T30" i="1"/>
  <c r="E30" i="1"/>
  <c r="F9" i="1"/>
  <c r="E4" i="15" s="1"/>
  <c r="E7" i="15" s="1"/>
  <c r="M30" i="1"/>
  <c r="N9" i="1"/>
  <c r="M4" i="15" s="1"/>
  <c r="M7" i="15" s="1"/>
  <c r="U30" i="1"/>
  <c r="V9" i="1"/>
  <c r="U4" i="15" s="1"/>
  <c r="U7" i="15" s="1"/>
  <c r="O9" i="1"/>
  <c r="N30" i="1"/>
  <c r="V30" i="1"/>
  <c r="G9" i="1"/>
  <c r="F4" i="15" s="1"/>
  <c r="F30" i="1"/>
  <c r="H9" i="1"/>
  <c r="G4" i="15" s="1"/>
  <c r="G30" i="1"/>
  <c r="O30" i="1"/>
  <c r="P9" i="1"/>
  <c r="O4" i="15" s="1"/>
  <c r="O7" i="15" s="1"/>
  <c r="K30" i="1"/>
  <c r="L9" i="1"/>
  <c r="K4" i="15" s="1"/>
  <c r="G28" i="15"/>
  <c r="G31" i="15" s="1"/>
  <c r="H12" i="15"/>
  <c r="H15" i="15" s="1"/>
  <c r="I9" i="1"/>
  <c r="H4" i="15" s="1"/>
  <c r="H30" i="1"/>
  <c r="G20" i="15" s="1"/>
  <c r="G23" i="15" s="1"/>
  <c r="Q9" i="1"/>
  <c r="P30" i="1"/>
  <c r="J9" i="1"/>
  <c r="I4" i="15" s="1"/>
  <c r="I30" i="1"/>
  <c r="R9" i="1"/>
  <c r="Q4" i="15" s="1"/>
  <c r="Q7" i="15" s="1"/>
  <c r="Q30" i="1"/>
  <c r="E4" i="1"/>
  <c r="E5" i="1"/>
  <c r="J216" i="7"/>
  <c r="U216" i="7"/>
  <c r="K14" i="1"/>
  <c r="AL118" i="7"/>
  <c r="V216" i="7"/>
  <c r="AL20" i="7"/>
  <c r="AL49" i="7"/>
  <c r="X216" i="7"/>
  <c r="K216" i="7"/>
  <c r="AL58" i="7"/>
  <c r="Y216" i="7"/>
  <c r="AL36" i="7"/>
  <c r="W216" i="7"/>
  <c r="D20" i="1"/>
  <c r="AQ66" i="6"/>
  <c r="L13" i="1"/>
  <c r="H13" i="1"/>
  <c r="H15" i="1"/>
  <c r="I15" i="1"/>
  <c r="I17" i="1" s="1"/>
  <c r="I14" i="1"/>
  <c r="I13" i="1"/>
  <c r="J13" i="1"/>
  <c r="J14" i="1"/>
  <c r="K13" i="1"/>
  <c r="K15" i="1"/>
  <c r="K17" i="1" s="1"/>
  <c r="J15" i="1"/>
  <c r="J17" i="1" s="1"/>
  <c r="T66" i="6"/>
  <c r="L17" i="1"/>
  <c r="O164" i="7"/>
  <c r="O160" i="7"/>
  <c r="O185" i="7"/>
  <c r="O183" i="7"/>
  <c r="O189" i="7"/>
  <c r="O154" i="7"/>
  <c r="O190" i="7"/>
  <c r="O169" i="7"/>
  <c r="O175" i="7"/>
  <c r="O179" i="7"/>
  <c r="O172" i="7"/>
  <c r="O158" i="7"/>
  <c r="O170" i="7"/>
  <c r="O186" i="7"/>
  <c r="O192" i="7"/>
  <c r="O155" i="7"/>
  <c r="O181" i="7"/>
  <c r="O174" i="7"/>
  <c r="O176" i="7"/>
  <c r="O187" i="7"/>
  <c r="O161" i="7"/>
  <c r="O127" i="7"/>
  <c r="O149" i="7"/>
  <c r="O130" i="7"/>
  <c r="O156" i="7"/>
  <c r="O167" i="7"/>
  <c r="O171" i="7"/>
  <c r="O162" i="7"/>
  <c r="O135" i="7"/>
  <c r="B5" i="15"/>
  <c r="O150" i="7"/>
  <c r="O163" i="7"/>
  <c r="O168" i="7"/>
  <c r="O159" i="7"/>
  <c r="O177" i="7"/>
  <c r="O188" i="7"/>
  <c r="G17" i="1"/>
  <c r="F5" i="15" s="1"/>
  <c r="O166" i="7"/>
  <c r="D19" i="1"/>
  <c r="D6" i="1"/>
  <c r="C2" i="15" s="1"/>
  <c r="AG51" i="10"/>
  <c r="C19" i="1" l="1"/>
  <c r="N19" i="1"/>
  <c r="M19" i="1"/>
  <c r="X30" i="1"/>
  <c r="X9" i="1"/>
  <c r="X19" i="1" s="1"/>
  <c r="F7" i="15"/>
  <c r="J5" i="15"/>
  <c r="J7" i="15" s="1"/>
  <c r="K5" i="15"/>
  <c r="K7" i="15" s="1"/>
  <c r="I5" i="15"/>
  <c r="I7" i="15" s="1"/>
  <c r="T19" i="1"/>
  <c r="H5" i="15"/>
  <c r="H7" i="15" s="1"/>
  <c r="Q40" i="1"/>
  <c r="P20" i="15"/>
  <c r="P23" i="15" s="1"/>
  <c r="Q19" i="1"/>
  <c r="P4" i="15"/>
  <c r="P7" i="15" s="1"/>
  <c r="J28" i="15"/>
  <c r="J31" i="15" s="1"/>
  <c r="F28" i="15"/>
  <c r="F31" i="15" s="1"/>
  <c r="V40" i="1"/>
  <c r="U20" i="15"/>
  <c r="U12" i="15"/>
  <c r="U15" i="15" s="1"/>
  <c r="D28" i="15"/>
  <c r="D31" i="15" s="1"/>
  <c r="K28" i="15"/>
  <c r="K31" i="15" s="1"/>
  <c r="R28" i="15"/>
  <c r="R31" i="15" s="1"/>
  <c r="J12" i="15"/>
  <c r="J15" i="15" s="1"/>
  <c r="I40" i="1"/>
  <c r="H20" i="15"/>
  <c r="H23" i="15" s="1"/>
  <c r="G40" i="1"/>
  <c r="F20" i="15"/>
  <c r="F23" i="15" s="1"/>
  <c r="V12" i="15"/>
  <c r="V15" i="15" s="1"/>
  <c r="T28" i="15"/>
  <c r="T31" i="15" s="1"/>
  <c r="I12" i="15"/>
  <c r="I15" i="15" s="1"/>
  <c r="P12" i="15"/>
  <c r="P15" i="15" s="1"/>
  <c r="K12" i="15"/>
  <c r="K15" i="15" s="1"/>
  <c r="U28" i="15"/>
  <c r="U31" i="15" s="1"/>
  <c r="U40" i="1"/>
  <c r="T20" i="15"/>
  <c r="T23" i="15" s="1"/>
  <c r="E40" i="1"/>
  <c r="D20" i="15"/>
  <c r="D23" i="15" s="1"/>
  <c r="L40" i="1"/>
  <c r="K20" i="15"/>
  <c r="K23" i="15" s="1"/>
  <c r="S40" i="1"/>
  <c r="R20" i="15"/>
  <c r="R23" i="15" s="1"/>
  <c r="J40" i="1"/>
  <c r="I20" i="15"/>
  <c r="I23" i="15" s="1"/>
  <c r="P28" i="15"/>
  <c r="P31" i="15" s="1"/>
  <c r="V19" i="1"/>
  <c r="H28" i="15"/>
  <c r="H31" i="15" s="1"/>
  <c r="O28" i="15"/>
  <c r="O31" i="15" s="1"/>
  <c r="K40" i="1"/>
  <c r="J20" i="15"/>
  <c r="J23" i="15" s="1"/>
  <c r="G12" i="15"/>
  <c r="G15" i="15" s="1"/>
  <c r="N12" i="15"/>
  <c r="N15" i="15" s="1"/>
  <c r="T12" i="15"/>
  <c r="T15" i="15" s="1"/>
  <c r="D12" i="15"/>
  <c r="D15" i="15" s="1"/>
  <c r="Q28" i="15"/>
  <c r="Q31" i="15" s="1"/>
  <c r="N28" i="15"/>
  <c r="N31" i="15" s="1"/>
  <c r="F12" i="15"/>
  <c r="F15" i="15" s="1"/>
  <c r="N40" i="1"/>
  <c r="M20" i="15"/>
  <c r="M23" i="15" s="1"/>
  <c r="M12" i="15"/>
  <c r="M15" i="15" s="1"/>
  <c r="S28" i="15"/>
  <c r="S31" i="15" s="1"/>
  <c r="C28" i="15"/>
  <c r="C31" i="15" s="1"/>
  <c r="F40" i="1"/>
  <c r="E20" i="15"/>
  <c r="E23" i="15" s="1"/>
  <c r="M28" i="15"/>
  <c r="M31" i="15" s="1"/>
  <c r="L28" i="15"/>
  <c r="L31" i="15" s="1"/>
  <c r="T40" i="1"/>
  <c r="S20" i="15"/>
  <c r="S23" i="15" s="1"/>
  <c r="E20" i="1"/>
  <c r="D4" i="15"/>
  <c r="D7" i="15" s="1"/>
  <c r="R12" i="15"/>
  <c r="R15" i="15" s="1"/>
  <c r="Q12" i="15"/>
  <c r="Q15" i="15" s="1"/>
  <c r="O40" i="1"/>
  <c r="N20" i="15"/>
  <c r="N23" i="15" s="1"/>
  <c r="E28" i="15"/>
  <c r="E31" i="15" s="1"/>
  <c r="O19" i="1"/>
  <c r="N4" i="15"/>
  <c r="N7" i="15" s="1"/>
  <c r="M40" i="1"/>
  <c r="L20" i="15"/>
  <c r="L23" i="15" s="1"/>
  <c r="U19" i="1"/>
  <c r="T4" i="15"/>
  <c r="T7" i="15" s="1"/>
  <c r="D40" i="1"/>
  <c r="C20" i="15"/>
  <c r="C23" i="15" s="1"/>
  <c r="R40" i="1"/>
  <c r="Q20" i="15"/>
  <c r="Q23" i="15" s="1"/>
  <c r="E12" i="15"/>
  <c r="E15" i="15" s="1"/>
  <c r="I28" i="15"/>
  <c r="I31" i="15" s="1"/>
  <c r="C12" i="15"/>
  <c r="C15" i="15" s="1"/>
  <c r="O12" i="15"/>
  <c r="O15" i="15" s="1"/>
  <c r="P40" i="1"/>
  <c r="O20" i="15"/>
  <c r="O23" i="15" s="1"/>
  <c r="L12" i="15"/>
  <c r="L15" i="15" s="1"/>
  <c r="S12" i="15"/>
  <c r="S15" i="15" s="1"/>
  <c r="S19" i="1"/>
  <c r="P19" i="1"/>
  <c r="F19" i="1"/>
  <c r="F20" i="1"/>
  <c r="G20" i="1"/>
  <c r="R19" i="1"/>
  <c r="W9" i="1"/>
  <c r="B9" i="12"/>
  <c r="C20" i="1"/>
  <c r="C21" i="1" s="1"/>
  <c r="B29" i="11"/>
  <c r="H40" i="1"/>
  <c r="B12" i="11"/>
  <c r="C12" i="11" s="1"/>
  <c r="C9" i="12"/>
  <c r="C18" i="12" s="1"/>
  <c r="C19" i="12" s="1"/>
  <c r="C40" i="1"/>
  <c r="W30" i="1"/>
  <c r="G41" i="1"/>
  <c r="G43" i="1" s="1"/>
  <c r="K41" i="1"/>
  <c r="K43" i="1" s="1"/>
  <c r="T41" i="1"/>
  <c r="T43" i="1" s="1"/>
  <c r="Q41" i="1"/>
  <c r="Q43" i="1" s="1"/>
  <c r="I41" i="1"/>
  <c r="I43" i="1" s="1"/>
  <c r="D41" i="1"/>
  <c r="D43" i="1" s="1"/>
  <c r="F41" i="1"/>
  <c r="F43" i="1" s="1"/>
  <c r="S41" i="1"/>
  <c r="S43" i="1" s="1"/>
  <c r="C41" i="1"/>
  <c r="C43" i="1" s="1"/>
  <c r="L41" i="1"/>
  <c r="L43" i="1" s="1"/>
  <c r="N41" i="1"/>
  <c r="N43" i="1" s="1"/>
  <c r="V41" i="1"/>
  <c r="V43" i="1" s="1"/>
  <c r="P41" i="1"/>
  <c r="P43" i="1" s="1"/>
  <c r="M41" i="1"/>
  <c r="M43" i="1" s="1"/>
  <c r="R41" i="1"/>
  <c r="R43" i="1" s="1"/>
  <c r="E41" i="1"/>
  <c r="E43" i="1" s="1"/>
  <c r="H41" i="1"/>
  <c r="H43" i="1" s="1"/>
  <c r="U41" i="1"/>
  <c r="U43" i="1" s="1"/>
  <c r="J41" i="1"/>
  <c r="J43" i="1" s="1"/>
  <c r="B21" i="11"/>
  <c r="B22" i="11" s="1"/>
  <c r="B23" i="11" s="1"/>
  <c r="B25" i="11" s="1"/>
  <c r="B26" i="11" s="1"/>
  <c r="B27" i="11" s="1"/>
  <c r="O41" i="1"/>
  <c r="O43" i="1" s="1"/>
  <c r="W15" i="1"/>
  <c r="B15" i="12"/>
  <c r="W13" i="1"/>
  <c r="B13" i="12"/>
  <c r="B14" i="11"/>
  <c r="C14" i="11" s="1"/>
  <c r="W14" i="1"/>
  <c r="B14" i="12"/>
  <c r="B16" i="11"/>
  <c r="C16" i="11" s="1"/>
  <c r="F5" i="1"/>
  <c r="G5" i="1" s="1"/>
  <c r="H5" i="1" s="1"/>
  <c r="I5" i="1" s="1"/>
  <c r="J5" i="1" s="1"/>
  <c r="K5" i="1" s="1"/>
  <c r="L5" i="1" s="1"/>
  <c r="M5" i="1" s="1"/>
  <c r="N5" i="1" s="1"/>
  <c r="O5" i="1" s="1"/>
  <c r="P5" i="1" s="1"/>
  <c r="Q5" i="1" s="1"/>
  <c r="R5" i="1" s="1"/>
  <c r="S5" i="1" s="1"/>
  <c r="T5" i="1" s="1"/>
  <c r="U5" i="1" s="1"/>
  <c r="V5" i="1" s="1"/>
  <c r="F4" i="1"/>
  <c r="G4" i="1" s="1"/>
  <c r="H4" i="1" s="1"/>
  <c r="I4" i="1" s="1"/>
  <c r="J4" i="1" s="1"/>
  <c r="K4" i="1" s="1"/>
  <c r="L4" i="1" s="1"/>
  <c r="M4" i="1" s="1"/>
  <c r="N4" i="1" s="1"/>
  <c r="O4" i="1" s="1"/>
  <c r="P4" i="1" s="1"/>
  <c r="Q4" i="1" s="1"/>
  <c r="R4" i="1" s="1"/>
  <c r="S4" i="1" s="1"/>
  <c r="T4" i="1" s="1"/>
  <c r="U4" i="1" s="1"/>
  <c r="V4" i="1" s="1"/>
  <c r="AL216" i="7"/>
  <c r="O216" i="7"/>
  <c r="H17" i="1"/>
  <c r="B4" i="11" s="1"/>
  <c r="B5" i="11" s="1"/>
  <c r="D22" i="1"/>
  <c r="B7" i="15"/>
  <c r="I19" i="1"/>
  <c r="K19" i="1"/>
  <c r="J19" i="1"/>
  <c r="L19" i="1"/>
  <c r="G19" i="1"/>
  <c r="D21" i="1"/>
  <c r="E6" i="1"/>
  <c r="D2" i="15" s="1"/>
  <c r="C8" i="11"/>
  <c r="X40" i="1" l="1"/>
  <c r="AA28" i="1"/>
  <c r="AA27" i="1" s="1"/>
  <c r="U23" i="15"/>
  <c r="V7" i="15" s="1"/>
  <c r="V4" i="15"/>
  <c r="W5" i="1"/>
  <c r="B17" i="12"/>
  <c r="B18" i="12" s="1"/>
  <c r="B19" i="12" s="1"/>
  <c r="W17" i="1"/>
  <c r="G5" i="15"/>
  <c r="G7" i="15" s="1"/>
  <c r="C29" i="11"/>
  <c r="C34" i="11" s="1"/>
  <c r="C35" i="11" s="1"/>
  <c r="B34" i="11"/>
  <c r="B35" i="11" s="1"/>
  <c r="C42" i="1"/>
  <c r="C22" i="1"/>
  <c r="W40" i="1"/>
  <c r="W4" i="1"/>
  <c r="E22" i="1"/>
  <c r="K20" i="1"/>
  <c r="I20" i="1"/>
  <c r="B6" i="11"/>
  <c r="B8" i="11" s="1"/>
  <c r="U20" i="1"/>
  <c r="S20" i="1"/>
  <c r="P20" i="1"/>
  <c r="O20" i="1"/>
  <c r="V20" i="1"/>
  <c r="H19" i="1"/>
  <c r="W19" i="1" s="1"/>
  <c r="H20" i="1"/>
  <c r="Q20" i="1"/>
  <c r="J20" i="1"/>
  <c r="M20" i="1"/>
  <c r="R20" i="1"/>
  <c r="L20" i="1"/>
  <c r="N20" i="1"/>
  <c r="T20" i="1"/>
  <c r="E21" i="1"/>
  <c r="B17" i="11"/>
  <c r="C9" i="11"/>
  <c r="F6" i="1"/>
  <c r="E2" i="15" s="1"/>
  <c r="D39" i="15" l="1"/>
  <c r="D38" i="15"/>
  <c r="D37" i="15"/>
  <c r="D40" i="15"/>
  <c r="F22" i="1"/>
  <c r="F21" i="1"/>
  <c r="C17" i="11"/>
  <c r="G6" i="1"/>
  <c r="F2" i="15" s="1"/>
  <c r="C10" i="11"/>
  <c r="C18" i="11" l="1"/>
  <c r="G22" i="1"/>
  <c r="G21" i="1"/>
  <c r="H6" i="1"/>
  <c r="G2" i="15" s="1"/>
  <c r="D42" i="1" l="1"/>
  <c r="H22" i="1"/>
  <c r="H21" i="1"/>
  <c r="I6" i="1"/>
  <c r="I22" i="1" l="1"/>
  <c r="H2" i="15"/>
  <c r="E42" i="1"/>
  <c r="I21" i="1"/>
  <c r="J6" i="1"/>
  <c r="I2" i="15" s="1"/>
  <c r="F42" i="1" l="1"/>
  <c r="J22" i="1"/>
  <c r="J21" i="1"/>
  <c r="K6" i="1"/>
  <c r="K22" i="1" l="1"/>
  <c r="J2" i="15"/>
  <c r="G42" i="1"/>
  <c r="K21" i="1"/>
  <c r="B9" i="11"/>
  <c r="L6" i="1"/>
  <c r="L22" i="1" l="1"/>
  <c r="K2" i="15"/>
  <c r="I42" i="1"/>
  <c r="H42" i="1"/>
  <c r="L21" i="1"/>
  <c r="B10" i="11"/>
  <c r="M6" i="1"/>
  <c r="M22" i="1" l="1"/>
  <c r="L2" i="15"/>
  <c r="J42" i="1"/>
  <c r="M21" i="1"/>
  <c r="B18" i="11"/>
  <c r="N6" i="1"/>
  <c r="N22" i="1" l="1"/>
  <c r="M2" i="15"/>
  <c r="K42" i="1"/>
  <c r="N21" i="1"/>
  <c r="O6" i="1"/>
  <c r="O22" i="1" l="1"/>
  <c r="N2" i="15"/>
  <c r="L42" i="1"/>
  <c r="O21" i="1"/>
  <c r="P6" i="1"/>
  <c r="P22" i="1" l="1"/>
  <c r="O2" i="15"/>
  <c r="M42" i="1"/>
  <c r="P21" i="1"/>
  <c r="Q6" i="1"/>
  <c r="Q22" i="1" l="1"/>
  <c r="P2" i="15"/>
  <c r="N42" i="1"/>
  <c r="Q21" i="1"/>
  <c r="R6" i="1"/>
  <c r="R22" i="1" l="1"/>
  <c r="Q2" i="15"/>
  <c r="O42" i="1"/>
  <c r="R21" i="1"/>
  <c r="S6" i="1"/>
  <c r="S22" i="1" l="1"/>
  <c r="R2" i="15"/>
  <c r="P42" i="1"/>
  <c r="S21" i="1"/>
  <c r="T6" i="1"/>
  <c r="T22" i="1" l="1"/>
  <c r="S2" i="15"/>
  <c r="T21" i="1"/>
  <c r="U6" i="1"/>
  <c r="U22" i="1" l="1"/>
  <c r="T2" i="15"/>
  <c r="Q42" i="1"/>
  <c r="U21" i="1"/>
  <c r="V6" i="1"/>
  <c r="U2" i="15" s="1"/>
  <c r="S42" i="1" l="1"/>
  <c r="R42" i="1"/>
  <c r="V22" i="1"/>
  <c r="W6" i="1"/>
  <c r="V21" i="1"/>
  <c r="T42" i="1" l="1"/>
  <c r="U42" i="1" l="1"/>
  <c r="V42" i="1"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9886C1B5-D369-495D-97B6-FBA7DD014DD0}" name="Query - Page018" description="Connection to the 'Page018' query in the workbook." type="100" refreshedVersion="8" minRefreshableVersion="5">
    <extLst>
      <ext xmlns:x15="http://schemas.microsoft.com/office/spreadsheetml/2010/11/main" uri="{DE250136-89BD-433C-8126-D09CA5730AF9}">
        <x15:connection id="432a8b66-4b3d-41bb-a36a-979b445ed7f9"/>
      </ext>
    </extLst>
  </connection>
  <connection id="2" xr16:uid="{8375B73F-7EE7-45E6-B469-360D96274D7A}" name="Query - Page019" description="Connection to the 'Page019' query in the workbook." type="100" refreshedVersion="8" minRefreshableVersion="5">
    <extLst>
      <ext xmlns:x15="http://schemas.microsoft.com/office/spreadsheetml/2010/11/main" uri="{DE250136-89BD-433C-8126-D09CA5730AF9}">
        <x15:connection id="426008b1-5b03-4e8d-b1f9-74fc776781df"/>
      </ext>
    </extLst>
  </connection>
  <connection id="3" xr16:uid="{BB4F534E-11D3-4784-91C1-290158920A9B}" name="Query - Page020" description="Connection to the 'Page020' query in the workbook." type="100" refreshedVersion="8" minRefreshableVersion="5">
    <extLst>
      <ext xmlns:x15="http://schemas.microsoft.com/office/spreadsheetml/2010/11/main" uri="{DE250136-89BD-433C-8126-D09CA5730AF9}">
        <x15:connection id="6582a18d-858c-427f-b7fa-9114cb52e404"/>
      </ext>
    </extLst>
  </connection>
  <connection id="4" xr16:uid="{EBE6B3CD-33F1-4E5C-92A0-3FD0639617E5}" name="Query - Page021" description="Connection to the 'Page021' query in the workbook." type="100" refreshedVersion="8" minRefreshableVersion="5">
    <extLst>
      <ext xmlns:x15="http://schemas.microsoft.com/office/spreadsheetml/2010/11/main" uri="{DE250136-89BD-433C-8126-D09CA5730AF9}">
        <x15:connection id="e0c08fb2-32f4-4a79-9d9c-1e358602c996"/>
      </ext>
    </extLst>
  </connection>
  <connection id="5" xr16:uid="{F2B17720-9E90-43D1-9FDF-E9E047FC7CA5}" name="Query - Page022" description="Connection to the 'Page022' query in the workbook." type="100" refreshedVersion="8" minRefreshableVersion="5">
    <extLst>
      <ext xmlns:x15="http://schemas.microsoft.com/office/spreadsheetml/2010/11/main" uri="{DE250136-89BD-433C-8126-D09CA5730AF9}">
        <x15:connection id="89ca26c2-6ccd-440e-a8b3-90cb53ca7ee6"/>
      </ext>
    </extLst>
  </connection>
  <connection id="6" xr16:uid="{29D41239-DDD3-4F81-8E4F-FC1E81CC996F}" name="Query - Page023" description="Connection to the 'Page023' query in the workbook." type="100" refreshedVersion="8" minRefreshableVersion="5">
    <extLst>
      <ext xmlns:x15="http://schemas.microsoft.com/office/spreadsheetml/2010/11/main" uri="{DE250136-89BD-433C-8126-D09CA5730AF9}">
        <x15:connection id="31e9622c-5f2e-43d8-aa3d-2054ff2529db"/>
      </ext>
    </extLst>
  </connection>
  <connection id="7" xr16:uid="{E86219FD-BF29-437D-9612-82091529CD4C}" name="Query - Page024" description="Connection to the 'Page024' query in the workbook." type="100" refreshedVersion="8" minRefreshableVersion="5">
    <extLst>
      <ext xmlns:x15="http://schemas.microsoft.com/office/spreadsheetml/2010/11/main" uri="{DE250136-89BD-433C-8126-D09CA5730AF9}">
        <x15:connection id="99c017ad-d596-4f5c-9388-c8a1ba50f0ad"/>
      </ext>
    </extLst>
  </connection>
  <connection id="8" xr16:uid="{3F3255DA-B700-47EE-8395-71164D0DFEC1}" name="Query - Page025" description="Connection to the 'Page025' query in the workbook." type="100" refreshedVersion="8" minRefreshableVersion="5">
    <extLst>
      <ext xmlns:x15="http://schemas.microsoft.com/office/spreadsheetml/2010/11/main" uri="{DE250136-89BD-433C-8126-D09CA5730AF9}">
        <x15:connection id="6c84ab5a-ed41-4f88-b2d7-c73ee8b0153b"/>
      </ext>
    </extLst>
  </connection>
  <connection id="9" xr16:uid="{5A84F2BE-8EA9-4E5A-91DD-A118BD911D21}" name="Query - Page026" description="Connection to the 'Page026' query in the workbook." type="100" refreshedVersion="8" minRefreshableVersion="5">
    <extLst>
      <ext xmlns:x15="http://schemas.microsoft.com/office/spreadsheetml/2010/11/main" uri="{DE250136-89BD-433C-8126-D09CA5730AF9}">
        <x15:connection id="afb1c11d-8269-428b-9a01-56c31e2d51dc"/>
      </ext>
    </extLst>
  </connection>
  <connection id="10" xr16:uid="{B3633785-E38F-4447-A29F-889DEC84AB2B}" name="Query - Page027" description="Connection to the 'Page027' query in the workbook." type="100" refreshedVersion="8" minRefreshableVersion="5">
    <extLst>
      <ext xmlns:x15="http://schemas.microsoft.com/office/spreadsheetml/2010/11/main" uri="{DE250136-89BD-433C-8126-D09CA5730AF9}">
        <x15:connection id="f82d9645-06d1-4a79-8f31-889572015f30"/>
      </ext>
    </extLst>
  </connection>
  <connection id="11" xr16:uid="{DFFACC8C-31C8-4CCA-B47F-A063B24E2D9A}" name="Query - Page028" description="Connection to the 'Page028' query in the workbook." type="100" refreshedVersion="8" minRefreshableVersion="5">
    <extLst>
      <ext xmlns:x15="http://schemas.microsoft.com/office/spreadsheetml/2010/11/main" uri="{DE250136-89BD-433C-8126-D09CA5730AF9}">
        <x15:connection id="5fbb17ab-05e9-438a-9ef9-ea2855856b7b"/>
      </ext>
    </extLst>
  </connection>
  <connection id="12" xr16:uid="{06DAD766-410B-4227-B30C-77979B2E0112}" name="Query - Page029" description="Connection to the 'Page029' query in the workbook." type="100" refreshedVersion="8" minRefreshableVersion="5">
    <extLst>
      <ext xmlns:x15="http://schemas.microsoft.com/office/spreadsheetml/2010/11/main" uri="{DE250136-89BD-433C-8126-D09CA5730AF9}">
        <x15:connection id="6c9b4e96-6b09-421f-87d7-8098b9a267f8"/>
      </ext>
    </extLst>
  </connection>
  <connection id="13" xr16:uid="{4599D9D9-D39F-49D9-A2A7-17CA684989D5}" keepAlive="1" name="ThisWorkbookDataModel" description="Data Model" type="5" refreshedVersion="8"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s>
</file>

<file path=xl/sharedStrings.xml><?xml version="1.0" encoding="utf-8"?>
<sst xmlns="http://schemas.openxmlformats.org/spreadsheetml/2006/main" count="2508" uniqueCount="1178">
  <si>
    <t>Housing Supply</t>
  </si>
  <si>
    <t>2021-22</t>
  </si>
  <si>
    <t>2022-23</t>
  </si>
  <si>
    <t>2023-24</t>
  </si>
  <si>
    <t>2024-25</t>
  </si>
  <si>
    <t>2025-26</t>
  </si>
  <si>
    <t>2026-27</t>
  </si>
  <si>
    <t>2027-28</t>
  </si>
  <si>
    <t>2028-29</t>
  </si>
  <si>
    <t>2029-30</t>
  </si>
  <si>
    <t>2030-31</t>
  </si>
  <si>
    <t>2031-32</t>
  </si>
  <si>
    <t>2032-33</t>
  </si>
  <si>
    <t>2033-34</t>
  </si>
  <si>
    <t>2034-35</t>
  </si>
  <si>
    <t>2035-36</t>
  </si>
  <si>
    <t>2036-37</t>
  </si>
  <si>
    <t>2037-38</t>
  </si>
  <si>
    <t>2038-39</t>
  </si>
  <si>
    <t>2039-40</t>
  </si>
  <si>
    <t>2040-41</t>
  </si>
  <si>
    <t>Land North of A442 Wheat Leasows</t>
  </si>
  <si>
    <t>SC3</t>
  </si>
  <si>
    <t xml:space="preserve">Land North East of Muxton </t>
  </si>
  <si>
    <t>SC2</t>
  </si>
  <si>
    <t xml:space="preserve">Land at Bratton </t>
  </si>
  <si>
    <t>SC1</t>
  </si>
  <si>
    <t>MU6</t>
  </si>
  <si>
    <t xml:space="preserve">Agriculture House, Southwater Way </t>
  </si>
  <si>
    <t>MU5</t>
  </si>
  <si>
    <t>Lime Green Car Park</t>
  </si>
  <si>
    <t>MU3</t>
  </si>
  <si>
    <t>Blue Willow Car Park</t>
  </si>
  <si>
    <t>MU2</t>
  </si>
  <si>
    <t xml:space="preserve">Land at Southwater Phase 2 </t>
  </si>
  <si>
    <t>MU4</t>
  </si>
  <si>
    <t xml:space="preserve">Land off Ironmasters Way </t>
  </si>
  <si>
    <t>MU1</t>
  </si>
  <si>
    <t xml:space="preserve">Pink Skips </t>
  </si>
  <si>
    <t>HO7</t>
  </si>
  <si>
    <t xml:space="preserve">AGA Site </t>
  </si>
  <si>
    <t>HO16</t>
  </si>
  <si>
    <t>Old Park</t>
  </si>
  <si>
    <t>HO2</t>
  </si>
  <si>
    <t>Land South of St Michaels Church, Lilleshall</t>
  </si>
  <si>
    <t>HO30</t>
  </si>
  <si>
    <t>Little Dessert Shop, Bratton</t>
  </si>
  <si>
    <t>HO27</t>
  </si>
  <si>
    <t>Old Railway Line, Church Aston</t>
  </si>
  <si>
    <t>HO18</t>
  </si>
  <si>
    <t xml:space="preserve">South of Hutchinson Gate </t>
  </si>
  <si>
    <t>HO13</t>
  </si>
  <si>
    <t xml:space="preserve">Tafs Salop LTd, Gower Street </t>
  </si>
  <si>
    <t>HO14</t>
  </si>
  <si>
    <t>Land southern side of Waters Upton</t>
  </si>
  <si>
    <t>HO23</t>
  </si>
  <si>
    <t>Land south and west of Somerfield Road</t>
  </si>
  <si>
    <t>HO28</t>
  </si>
  <si>
    <t>Long Barn Stables Equestrian Centre</t>
  </si>
  <si>
    <t>HO29</t>
  </si>
  <si>
    <t xml:space="preserve">Car Park adjacent to Police Station, Legges Way </t>
  </si>
  <si>
    <t>HO25</t>
  </si>
  <si>
    <t>Land South of the Dale Church Aston</t>
  </si>
  <si>
    <t>HO3</t>
  </si>
  <si>
    <t>Malinslee, Telford</t>
  </si>
  <si>
    <t>HO19</t>
  </si>
  <si>
    <t>Land North of Allscott Meads</t>
  </si>
  <si>
    <t>HO5</t>
  </si>
  <si>
    <t>Land West of Allscott Meads</t>
  </si>
  <si>
    <t>HO15</t>
  </si>
  <si>
    <t>East of Dawley Road</t>
  </si>
  <si>
    <t>HO8</t>
  </si>
  <si>
    <t>Land at 2 Arleston Lane</t>
  </si>
  <si>
    <t>HO35</t>
  </si>
  <si>
    <t>Brandon Avenue, Shawbirch</t>
  </si>
  <si>
    <t>HO20</t>
  </si>
  <si>
    <t>Former Phoenix School, Manor Road</t>
  </si>
  <si>
    <t>HO4</t>
  </si>
  <si>
    <t xml:space="preserve">Land South of Plough Lane </t>
  </si>
  <si>
    <t>HO10</t>
  </si>
  <si>
    <t>Land at Hilltop Farm, Waterloo Road</t>
  </si>
  <si>
    <t>HO9</t>
  </si>
  <si>
    <t>Land at junction of Hay Street, Tibberton</t>
  </si>
  <si>
    <t>HO24</t>
  </si>
  <si>
    <t xml:space="preserve">Longwood Farm, Redhill </t>
  </si>
  <si>
    <t>HO1</t>
  </si>
  <si>
    <t>Vasey Court</t>
  </si>
  <si>
    <t>HO17</t>
  </si>
  <si>
    <t>Land at Badhan Factory</t>
  </si>
  <si>
    <t>HO31</t>
  </si>
  <si>
    <t>Former Cross Keys Public House</t>
  </si>
  <si>
    <t>HO34</t>
  </si>
  <si>
    <t>Land between hartbridge Road and Beverley Roundabout, Oakengates</t>
  </si>
  <si>
    <t>HO32</t>
  </si>
  <si>
    <t>Land Opposite Shawbirch PH</t>
  </si>
  <si>
    <t>HO33</t>
  </si>
  <si>
    <t>Former Bush Hotel</t>
  </si>
  <si>
    <t>HO22</t>
  </si>
  <si>
    <t>Land off Church Road, Lilleshall</t>
  </si>
  <si>
    <t>HO11</t>
  </si>
  <si>
    <t>Land at Park Road, Dawley</t>
  </si>
  <si>
    <t>HO21</t>
  </si>
  <si>
    <t>Land South of Holyhead Road</t>
  </si>
  <si>
    <t>HO6</t>
  </si>
  <si>
    <t>Land West of Wellington Road</t>
  </si>
  <si>
    <t>HO12</t>
  </si>
  <si>
    <t>TWC/2022/0798</t>
  </si>
  <si>
    <t xml:space="preserve">Reserved Matters </t>
  </si>
  <si>
    <t xml:space="preserve">Telford </t>
  </si>
  <si>
    <t>Site of Apley Home Farm, Apley Castle, Apley, Telford</t>
  </si>
  <si>
    <t>Committed</t>
  </si>
  <si>
    <t>TWC/2021/0877</t>
  </si>
  <si>
    <t>Full Planning</t>
  </si>
  <si>
    <t>Telford</t>
  </si>
  <si>
    <t>TWC/2022/0924</t>
  </si>
  <si>
    <t>Redevelopment of Oakengates Town Centre comprising of the demolition of units 31, 33 and 35 Market Street, and 1, 3, 5 and 7 Limes Walk, refurbishment of 14no. retail units, erection of 10no. first floor residential dwellings and an improved public realm area</t>
  </si>
  <si>
    <t xml:space="preserve">Full Planning </t>
  </si>
  <si>
    <t>Oakengates and Ketley Bank</t>
  </si>
  <si>
    <t>Oakengates</t>
  </si>
  <si>
    <t>31, 33, 35, 39, 41 &amp; 43 Market Street, Oakengates, Telford, Shropshire, TF2 6EL &amp; 1 - 8 &amp; 10 - 22 (evens) Limes Walk, Oakengates, Telford, Shropshire, TF2 6EP</t>
  </si>
  <si>
    <t xml:space="preserve">	
Arleston and College</t>
  </si>
  <si>
    <t>Wellington</t>
  </si>
  <si>
    <t>Site of The Lion, 3 Whitchurch Road, Wellington, Telford, Shropshire</t>
  </si>
  <si>
    <t>Outline permission</t>
  </si>
  <si>
    <t>Great Dawley</t>
  </si>
  <si>
    <t>TWC/2020/0696</t>
  </si>
  <si>
    <t>Demolition of former public house and erection of 10no. dwellings together with access drive, drainage and associated external works ***AMENDED PLANS RECEIVED***</t>
  </si>
  <si>
    <t>Horsehay and Lightmoor</t>
  </si>
  <si>
    <t>Site of former Cheshire Cheese, Doseley Road, Dawley</t>
  </si>
  <si>
    <t xml:space="preserve">Arleston and College </t>
  </si>
  <si>
    <t>Malinslee and Dawley Bank</t>
  </si>
  <si>
    <t>Dawley and Aqueduct</t>
  </si>
  <si>
    <t>TWC/2021/0722</t>
  </si>
  <si>
    <t>Erection of 10no new dwellings and conversion of existing listed building to provide 3 new dwellings Use Class C3), community facility (Use Class F2 (b)) and parish council offices (Use Class E(g)) together with associated landscaping (Full Planning Application) *** AMENDED DESCRIPTION / PLANS RECEIVED ***</t>
  </si>
  <si>
    <t>St Georges</t>
  </si>
  <si>
    <t>St. Georges and Priorslee</t>
  </si>
  <si>
    <t>Former Youth Centre  Gower Street  St Georges  Telford  Shropshire</t>
  </si>
  <si>
    <t>TWC/2023/0051</t>
  </si>
  <si>
    <t> Demolition of the existing bungalow and erection of Supported Social Housing Scheme comprising of 14no 1 bedroom apartments, car parking, garden areas, alterations to access ***Amended plans received***</t>
  </si>
  <si>
    <t>Hadley and Leegomery</t>
  </si>
  <si>
    <t>Site of Montford, Castle Street, Hadley, Telford, Shropshire</t>
  </si>
  <si>
    <t>TWC/2021/0006</t>
  </si>
  <si>
    <t>Reserved matters application pursuant to outline planning application TWC/2017/0316 for the demolition of existing car garage and the erection of 14no. dwellings with access including details of appearance, landscaping, layout &amp; scale</t>
  </si>
  <si>
    <t xml:space="preserve">Haygate and Park </t>
  </si>
  <si>
    <t>Site of Peter Morris Cars, Wellington, Telford</t>
  </si>
  <si>
    <t>TWC/2021/0852</t>
  </si>
  <si>
    <t>Demolition of existing buildings and the erection of 14no. bungalows with associated access, parking, drainage and infrastructure works ****AMENDED PLANS AND ADDITIONAL INFORMATION SUBMITTED****</t>
  </si>
  <si>
    <t>Site of Castle Lodge  Attwood Terrace  Dawley  Telford  Shropshire</t>
  </si>
  <si>
    <t>U/C</t>
  </si>
  <si>
    <t>TWC/2019/1043</t>
  </si>
  <si>
    <t xml:space="preserve">Conversion of Day Centre (Use Class C2 residential institutions) to 6no. residential apartments and erection of 9no. bungalows  car parking  landscaping and associated works </t>
  </si>
  <si>
    <t>Ercall</t>
  </si>
  <si>
    <t>Site of Wellington and District Cottage Care  79 Haygate Road  Wellington  Telford  Shropshire</t>
  </si>
  <si>
    <t xml:space="preserve">TWC/2023/0420 </t>
  </si>
  <si>
    <t>Erection of 15no. supported living units with a staff/management building, communal gardens and car parking ****AMENDED DESCRIPTION AND AMENDED PLANS/DOCUMENTS SUBMITTED****</t>
  </si>
  <si>
    <t>Wrockwardine Wood and Trench</t>
  </si>
  <si>
    <t>Land at junction of, Moss Road/Rookery Road, Wrockwardine Wood, Telford</t>
  </si>
  <si>
    <t>TWC/2021/0401</t>
  </si>
  <si>
    <t>Conversion and extension of former hotel into 17no. apartments  including retention of existing façade  associated works and partial demolition (Full Planning Application) ****AMENDED PLANS AND DESCRIPTION****</t>
  </si>
  <si>
    <t>Newport</t>
  </si>
  <si>
    <t>Newport West</t>
  </si>
  <si>
    <t>Former Royal Victoria Hotel  St Marys Street  Newport  Shropshire</t>
  </si>
  <si>
    <t>Dawley Hamlets</t>
  </si>
  <si>
    <t>TWC/2021/0473</t>
  </si>
  <si>
    <t>Erection of 18no one and two bedroom apartments together with associated parking and external works  **AMENDED PLANS**</t>
  </si>
  <si>
    <t>Site of the former Haygate Pub, 26 Haygate Road, Wellington, Telford, Shropshire</t>
  </si>
  <si>
    <t>TWC/2020/0886</t>
  </si>
  <si>
    <t>Demolition of existing maisonettes and garages and the erection of 18no. dwellings with associated landscaping and parking</t>
  </si>
  <si>
    <t>Site of 26  28  30  32 Webb Crescent/2  4  6  8 Windsor Road  Dawley  Telford  Shropshire</t>
  </si>
  <si>
    <t>TWC/2020/0114</t>
  </si>
  <si>
    <t>Reserved matters application for the erection of 20no dwelling pursuant to TWC/2013/0809 including details for access, appearance, landscaping, layout and scale</t>
  </si>
  <si>
    <t>Outline permission/reserved matters</t>
  </si>
  <si>
    <t>The Nedge</t>
  </si>
  <si>
    <t>Stirchley and Brookside</t>
  </si>
  <si>
    <t>The Former Swan Centre, Grange Avenue, Stirchley, Telford</t>
  </si>
  <si>
    <t>17/21/2021</t>
  </si>
  <si>
    <t>TWC/2021/0557</t>
  </si>
  <si>
    <t>Erection of 16no. dwellings with associated garages and the conversion of the existing farmhouse and barn into 5no. dwellings (Full Planning Application) ***amended plans and site location plan received***</t>
  </si>
  <si>
    <t>Priorslee</t>
  </si>
  <si>
    <t>St Georges and Priorslee</t>
  </si>
  <si>
    <t>Site of Woodhouse Farm  Woodhouse Lane  Priorslee  Telford  Shropshire</t>
  </si>
  <si>
    <t>Rural</t>
  </si>
  <si>
    <t xml:space="preserve">Edgmond </t>
  </si>
  <si>
    <t>TWC/2021/1220</t>
  </si>
  <si>
    <t>Erection of 24 entry-level affordable homes (6no. shared ownership and 18no. affordable rent) and associated access  landscaping and drainage works ***Amended plans received and amended description***</t>
  </si>
  <si>
    <t>Edgmond</t>
  </si>
  <si>
    <t>Land adjacent Lion Inn, 1 Newport Road, Edgmond, Newport, Shropshire</t>
  </si>
  <si>
    <t>TWC/2021/0777</t>
  </si>
  <si>
    <t>Application for prior approval for the change of use from Offices (Use Class E(g)(i)) to 27no. residential apartments (Use Class C3)</t>
  </si>
  <si>
    <t>Change Of Use (Prior Approval)</t>
  </si>
  <si>
    <t>The Glebe Centre, Glebe Street, Wellington, Telford, Shropshire, TF1 1JP</t>
  </si>
  <si>
    <t>TWC/2022/0596</t>
  </si>
  <si>
    <t>Conversion of existing buildings to form 7no new dwellings and erection of 21no new dwellings </t>
  </si>
  <si>
    <t>Okengates</t>
  </si>
  <si>
    <t>Land adjacent &amp; site of former Abacus Day Nursery, Main Road, Ketley Bank, Telford, Shropshire</t>
  </si>
  <si>
    <t>TWC/2022/0573</t>
  </si>
  <si>
    <t>Erection of 33 no. unit care home with associated access  car parking and landscaping**Amended Plans and Reports**</t>
  </si>
  <si>
    <t>Woodside</t>
  </si>
  <si>
    <t>Madeley</t>
  </si>
  <si>
    <t>Former Woodside Social Club &amp; land adjacent  Woodside Avenue  Woodside  Telford  Shropshire</t>
  </si>
  <si>
    <t>TWC/2022/0478</t>
  </si>
  <si>
    <t>Reserved matters application for erection of 36no. dwellings and garages pursuant to outline permission TWC/2019/0104 including layout, scale, appearance and landscaping</t>
  </si>
  <si>
    <t>Land between Hartfield House/41, Pool Hill Road, Horsehay</t>
  </si>
  <si>
    <t>Former Dun Cow Public House  New Street  Dawley  Telford  Shropshire</t>
  </si>
  <si>
    <t>TWC/2022/0980</t>
  </si>
  <si>
    <t>Erection of 32no. dwellings and conversion of Audley Court into 11no. apartments following the demolition of the first floor extension and removal of a chimney breast  erection of a two storey rear extension  demolition of existing rear extensions and buildings  and alteration of existing access  landscaping  and all other associated works ***Amended description and amended plans and documents received***</t>
  </si>
  <si>
    <t xml:space="preserve">Newport South </t>
  </si>
  <si>
    <t>Site of Audley Court, Audley Avenue, Newport, Shropshire</t>
  </si>
  <si>
    <t>TWC/2019/0987</t>
  </si>
  <si>
    <t>Site of Former Grange Park Primary School  Calcott  Stirchley  Telford  Shropshire</t>
  </si>
  <si>
    <t>TWC/2019/1042</t>
  </si>
  <si>
    <t>Outline application for the erection of 52no. dwellings and associated access with all other matters reserved</t>
  </si>
  <si>
    <t>Former Concrete Works, Lightmoor Road, Lightmoor</t>
  </si>
  <si>
    <t>TWC/2022/0629</t>
  </si>
  <si>
    <t>Erection of 67no. affordable dwellings together with associated access, roads, parking, landscaping and public open space ****AMENDED PLANS SUBMITTED****</t>
  </si>
  <si>
    <t>Site of 1-10 Glebe Flats  Glebe Street/1-32 Nelson Court/1-55 (odds) St John Street/1-18 York Flats  2-28 (evens) &amp; 34-88 (evens)  High Street  Wellington  Telford  Shropshire</t>
  </si>
  <si>
    <t>TWC/2021/0796</t>
  </si>
  <si>
    <t xml:space="preserve">Demolition of existing snooker centre and erection of 70no. apartments with associated amenity space and parking ***AMENDED DESCRIPTION*** Care Home </t>
  </si>
  <si>
    <t>Chetwynd Aston and Woodcote</t>
  </si>
  <si>
    <t>Land West of Station Road, Newport, Shropshire</t>
  </si>
  <si>
    <t>TWC/2023/0028</t>
  </si>
  <si>
    <t>Erection of a 72no. bed extra care home with associated open space  landscaping  car/cycle parking  service infrastructure (drainage  highway  lighting) and engineering operations</t>
  </si>
  <si>
    <t>Site of former Stirchley Recreation Centre  Grange Avenue  Stirchley  Telford  Shropshire</t>
  </si>
  <si>
    <t>TWC/2020/0196</t>
  </si>
  <si>
    <t>Reserved matters application for the erection of 68no open market dwelling, 9no supported living dwellings, 3no registered social care bungalows and new plant nursery and cafe pursuant to TWC/2011/1102 including details for access, appearance, landscaping, layout and scale</t>
  </si>
  <si>
    <t xml:space="preserve">Ironbridge Gorge </t>
  </si>
  <si>
    <t xml:space="preserve">
The Gorge</t>
  </si>
  <si>
    <t>Land off Beech Road, Madeley, Telford</t>
  </si>
  <si>
    <t>TWC/2016/0147</t>
  </si>
  <si>
    <t>Reserved matters application for the erection of 81no. dwelling including details for appearance  landscaping  layout and scale in pursuant to outline application TWC/2016/0147</t>
  </si>
  <si>
    <t xml:space="preserve">Overdale and The Rock </t>
  </si>
  <si>
    <t>Lawley and Overdale</t>
  </si>
  <si>
    <t>Land North of Grove Road, Overdale, Telford</t>
  </si>
  <si>
    <t>The Gorge</t>
  </si>
  <si>
    <t>TWC/2022/0390</t>
  </si>
  <si>
    <t>Erection of 22no. dwellings  a retirement living complex containing 66no. units and 10no. bungalows  indoor sports facility and community hall with associated car parking  additional parking for local community organisations  alterations to 2no. existing accesses and provision of 2no. new vehicular accesses  associated landscaping  attenuation pond  public open space and infrastructure</t>
  </si>
  <si>
    <t>Site of former New College Telford  King Street  Wellington  Telford  Shropshire</t>
  </si>
  <si>
    <t>TWC/2022/0908</t>
  </si>
  <si>
    <t>Reserved matters application (Appearance, Landscaping, Layout and Scale) for the substitution of house types and an increased number of dwellings from 90no. to 103no. pursuant to consent reference TWC/2017/1014 and TWC/2021/0885 ***AMENDED DESCRIPTION, AMENDED PLANS, SUPPORTING DOCUMENTS AND PLANNING STATEMENT RECEIVED***</t>
  </si>
  <si>
    <t>Apley Castle</t>
  </si>
  <si>
    <t>Site of Former Maxell Europe Ltd, Apley, Telford, Shropshire</t>
  </si>
  <si>
    <t xml:space="preserve">TWC/2021/0960 </t>
  </si>
  <si>
    <t>Reserved matters application pursuant to outline planning permission TWC/2014/0980 (Residential development of up to 1100 dwellings) including details for access, appearance, landscaping, layout and scale for phase 2A of development consisting of 151no. dwellings</t>
  </si>
  <si>
    <t xml:space="preserve">
Priorslee</t>
  </si>
  <si>
    <t xml:space="preserve">
St. Georges and Priorslee</t>
  </si>
  <si>
    <t>Land between, Castle Farm Way and A5, Priorslee, Telford</t>
  </si>
  <si>
    <t>TWC/2022/0508</t>
  </si>
  <si>
    <t>Reserved matters application for the erection of 162no dwellings, public open space and associated infrastructure in pursuant to outline application TWC/2014/0980 including details for access, appearance, landscaping, layout and scale *** Amended description, plans and information ***</t>
  </si>
  <si>
    <t xml:space="preserve">Land between, Castle Farm Way and A5, Priorslee, Telford (Phase 2B) </t>
  </si>
  <si>
    <t>TWC/2021/1179</t>
  </si>
  <si>
    <t>Erection of 186no. dwellings together with formation of new vehicular accesses  landscaping  attenuation pond and associated infrastructure**amended plans and description**</t>
  </si>
  <si>
    <t>Land at Hadley Quarry, Hadley Road, Hadley, Telford, Shropshire</t>
  </si>
  <si>
    <t xml:space="preserve">Lawley </t>
  </si>
  <si>
    <t>TWC/2021/0897</t>
  </si>
  <si>
    <t>Reserved matters application pursuant to planning application TWC/2018/0701 (200no. dwellings, retention of the existing sports hall building for community uses with associated access, car park, public open space, attenuation areas and associated infrastructure) including details of appearance, landscaping, layout and scale ***AMENDED PLANS***</t>
  </si>
  <si>
    <t xml:space="preserve">
Shawbirch and Dothill</t>
  </si>
  <si>
    <t>Charlton School, Severn Drive, Dothill</t>
  </si>
  <si>
    <t>Wrockwardine</t>
  </si>
  <si>
    <t>Former British Sugar site, Allscott, Telford</t>
  </si>
  <si>
    <t xml:space="preserve">TWC/2020/0342 </t>
  </si>
  <si>
    <t>Reserved matters application for the erection of 202 no. dwellings with layout  scale  appearance  access and landscaping in pursuant to outline permission W2007/0456</t>
  </si>
  <si>
    <t>The Woodlands  Phase 3  Lightmoor Village  Telford  Shropshire</t>
  </si>
  <si>
    <t>TWC/2021/0046</t>
  </si>
  <si>
    <t>Erection of 233 dwellings  76 unit care home (Use Class C2) including Community Hub (Use Class E(b))  20 unit supported accommodation  areas of public open space and LEAP  access  drainage and associated works</t>
  </si>
  <si>
    <t>Muxton</t>
  </si>
  <si>
    <t>Donington and Muxton</t>
  </si>
  <si>
    <t>Land North/East of Lodge Road Caravan Site  Donnington Wood Way  Donnington Wood  Telford  Shropshire</t>
  </si>
  <si>
    <t>TWC/2022/0324</t>
  </si>
  <si>
    <t>Reserved matters application pursuant to outline application TWC/2014/0113 (Erection of 470 dwellings) for the erection of 269no. dwellings (Phase 2) including details of appearance, landscaping, layout and scale</t>
  </si>
  <si>
    <t>TWC/2021/0795</t>
  </si>
  <si>
    <t>Erection of 301no dwellings with associated access  open space  landscaping and drainage and ancillary infrastructure and ground remodelling *** AMENDED PLANS AND INFORMATION IN RESPECT OF DRAINAGE (INCL. FINISHED FLOOR LEVELS)  NOISE IMPACT ASSESSMENT  ECOLOGY  HIGHWAYS (INCL. TRANSPORT ASSESSMENT)  SITE LAYOUT  LANDSCAPING  PUBLIC OPEN SPACE AND RECREATION PROPOSALS  TREE/ARBORICULTURAL PROPOSALS AND INTRODUCTION OF NEW HOUSING TYPES (INCL. BUNGALOWS) RECEIVED***</t>
  </si>
  <si>
    <t>Chetwynd Aston and Woodcote, Church Aston</t>
  </si>
  <si>
    <t>Land West of Station Road  Newport  Shropshire</t>
  </si>
  <si>
    <t>TWC/2017/0941</t>
  </si>
  <si>
    <t>Erection of 395 no. dwellings with creation of accesses, internal roads, associated infrastructure, landscaping and open space</t>
  </si>
  <si>
    <t> Land West of, Castle Farm Way, Priorslee, Telford</t>
  </si>
  <si>
    <t>Hollinswood and Randlay, Strichley and Brookside</t>
  </si>
  <si>
    <t>TWC/2018/0601</t>
  </si>
  <si>
    <t xml:space="preserve">Reserved matters application for the erection of 362no. dwellings with access, appearance, landscaping, layout and scale pursuant to outline application TWC/2010/0828 </t>
  </si>
  <si>
    <t>Lawley Phases 5 &amp; 9, Lawley</t>
  </si>
  <si>
    <t>TWC/2021/0885</t>
  </si>
  <si>
    <t>Reserved Matters application (Appearance, Landscaping, Layout and Scale) for 375 dwellings, garages, new footpath and cycle routes pursuant to TWC/2017/1014 (Outline application for the erection of a mixed use development comprising of up to 495no. dwellings (Use Class C3), a local centre (Use Class A1) and public open space with associated access and landscaping following the demolition of existing factory (All other matters reserved))</t>
  </si>
  <si>
    <t>Maxell Europe Ltd, Hortonwood, Telford Phase 2</t>
  </si>
  <si>
    <t>TWC/2020/0879</t>
  </si>
  <si>
    <t>Reserved matters application for the erection of 450no. dwellings and garages with access, appearance, landscaping, layout and scale in pursuant to outline permission TWC/2019/0974</t>
  </si>
  <si>
    <t xml:space="preserve">Muxton
</t>
  </si>
  <si>
    <t xml:space="preserve">
Donnington and Muxton</t>
  </si>
  <si>
    <t>Land corner of Redhill Way/A5, Redhill, Telford</t>
  </si>
  <si>
    <t>TWC/2019/0864</t>
  </si>
  <si>
    <t>Reserved matters application for the erection of 455no. dwellings, associated infrastructure and Public Open Space including details for appearance, landscaping, layout and scale pursuant to outline application TWC/2014/0980</t>
  </si>
  <si>
    <t> Land between, Castle Farm Way and A5 (Phase 1), Priorslee, Telford</t>
  </si>
  <si>
    <t>TWC/2022/0670</t>
  </si>
  <si>
    <t>Reserved matters application pursuant to outline planning permission TWC/2010/0828 for the erection of 587no dwellings  public open space  associated drainage and infrastructure  together with details of access  appearance  landscaping  layout and scale at Lawley Phase 11 (resubmission of reserved matters approval TWC/2020/0047) *** Amended description ***</t>
  </si>
  <si>
    <t>Lawley Village Phase 11</t>
  </si>
  <si>
    <t>Dwellings contributing to five year supply</t>
  </si>
  <si>
    <t>Decision date</t>
  </si>
  <si>
    <t>Validation date</t>
  </si>
  <si>
    <t>Reference</t>
  </si>
  <si>
    <t>Application details</t>
  </si>
  <si>
    <t>Permission Type</t>
  </si>
  <si>
    <t>Local Plan Area</t>
  </si>
  <si>
    <t>Ward</t>
  </si>
  <si>
    <t>Parish</t>
  </si>
  <si>
    <t>Site Address</t>
  </si>
  <si>
    <t>Site Status</t>
  </si>
  <si>
    <t>Dwelling completions, under construction and not started</t>
  </si>
  <si>
    <t>Permission</t>
  </si>
  <si>
    <t>Dwellings Contributing to Five Year Supply</t>
  </si>
  <si>
    <t xml:space="preserve">Lawley West </t>
  </si>
  <si>
    <t>TWC/2023/0656</t>
  </si>
  <si>
    <t>Site of Rushmoor Stud  Rushmoor Lane  Bratton  Telford  Shropshire</t>
  </si>
  <si>
    <t>TWC/2023/0147</t>
  </si>
  <si>
    <t>Site of Honey House  Tibberton  Newport  Shropshire</t>
  </si>
  <si>
    <t>TWC/2023/0321</t>
  </si>
  <si>
    <t>Site of The Lion Inn  Waters Upton  Telford  Shropshire</t>
  </si>
  <si>
    <t>TWC/2024/0168</t>
  </si>
  <si>
    <t>High Ercall Poultry Unit  High Ercall  Telford  Shropshire</t>
  </si>
  <si>
    <t>TWC/2024/0167</t>
  </si>
  <si>
    <t>Ellerdine Free Range Unit  Cold Hatton  Telford  Shropshire  TF6 6QJ</t>
  </si>
  <si>
    <t>TWC/2022/0946</t>
  </si>
  <si>
    <t>Land rear of 40 - 42 St Marys Street  Newport  Shropshire</t>
  </si>
  <si>
    <t>TWC/2023/0697</t>
  </si>
  <si>
    <t>Site of The Workshop  High Street  Edgmond  Newport  Shropshire</t>
  </si>
  <si>
    <t>TWC/2023/0616</t>
  </si>
  <si>
    <t>Land at The Granary  Hall Barns  Walton  Telford  Shropshire</t>
  </si>
  <si>
    <t>TWC/2024/0036</t>
  </si>
  <si>
    <t>Old Post Office  117 High Street  Newport  Shropshire  TF10 7BB</t>
  </si>
  <si>
    <t>TWC/2023/0583</t>
  </si>
  <si>
    <t>Land adjacent/rear of Sharcott  Stackstones &amp; The Grove  Shrewsbury Road  High Ercall  Telford  Shropshire</t>
  </si>
  <si>
    <t>TWC/2022/1004</t>
  </si>
  <si>
    <t>Site of Barn Cottage  Heath Lane  Ellerdine  Telford  Shropshire</t>
  </si>
  <si>
    <t>TWC/2023/0915</t>
  </si>
  <si>
    <t>Site of 8 Pinewoods  Church Aston  Newport  Shropshire</t>
  </si>
  <si>
    <t>TWC/2023/0629</t>
  </si>
  <si>
    <t>Land South of Queensfield House  Horton  Telford  Shropshire</t>
  </si>
  <si>
    <t>TWC/2023/0823</t>
  </si>
  <si>
    <t>19 Bridge Road  Wellington  Telford  Shropshire  TF1 1DZ</t>
  </si>
  <si>
    <t>TWC/2023/0914</t>
  </si>
  <si>
    <t>Land south/west of Donnerville Drive  Admaston  Telford  Shropshire</t>
  </si>
  <si>
    <t>TWC/2023/0306</t>
  </si>
  <si>
    <t>Site of 51 Ercall Gardens  Wellington  Telford  Shropshire</t>
  </si>
  <si>
    <t>TWC/2023/0919</t>
  </si>
  <si>
    <t>28 &amp; 30 Victoria Avenue  Wellington  Telford  Shropshire  TF1 1NP</t>
  </si>
  <si>
    <t>TWC/2022/0718</t>
  </si>
  <si>
    <t>27 &amp; 28 Woodhouse Lane  Horsehay  Telford  Shropshire  TF4 3BL</t>
  </si>
  <si>
    <t>TWC/2023/0853</t>
  </si>
  <si>
    <t>Churchill House  Queen Street  Wellington  Telford  Shropshire  TF1 1SN</t>
  </si>
  <si>
    <t>TWC/2023/0713</t>
  </si>
  <si>
    <t>Land adjacent Glebe House  Glebe Street  Wellington  Telford  Shropshire</t>
  </si>
  <si>
    <t>TWC/2023/0087</t>
  </si>
  <si>
    <t>Land between Bryn Garth 52 &amp; Brook House Farm  Brookside  Muxton  Telford  Shropshire</t>
  </si>
  <si>
    <t>TWC/2023/0429</t>
  </si>
  <si>
    <t>Site of Tudor House  4 Limekiln Lane  Wellington  Telford  Shropshire</t>
  </si>
  <si>
    <t>TWC/2023/0553</t>
  </si>
  <si>
    <t>Site of 45 Horton Lane  Horton  Telford  Shropshire</t>
  </si>
  <si>
    <t>TWC/2022/0970</t>
  </si>
  <si>
    <t>Site of Severn Cottage  7 Stoney Hill  Lightmoor  Telford  Shropshire</t>
  </si>
  <si>
    <t>TWC/2020/0903</t>
  </si>
  <si>
    <t>Site of 83 Church Road  Donnington  Telford  Shropshire</t>
  </si>
  <si>
    <t>TWC/2024/0086</t>
  </si>
  <si>
    <t>Garages adjacent 22 Riverside Avenue  Coalport  Telford  Shropshire</t>
  </si>
  <si>
    <t>TWC/2021/0841</t>
  </si>
  <si>
    <t>Land adjacent 11 Southall  Dawley  Telford  Shropshire</t>
  </si>
  <si>
    <t>TWC/2023/0082</t>
  </si>
  <si>
    <t>Flat 9  The Wharfage  Ironbridge  Telford  Shropshire  TF8 7AW</t>
  </si>
  <si>
    <t>TWC/2023/0223</t>
  </si>
  <si>
    <t>The Annexe  The Court  24 Church Street  Wellington  Telford  Shropshire  TF1 1DG</t>
  </si>
  <si>
    <t>TWC/2023/0669</t>
  </si>
  <si>
    <t>Flat 5  Oxford Street  Oakengates  Telford  Shropshire  TF2 6AA</t>
  </si>
  <si>
    <t>TWC/2024/0102</t>
  </si>
  <si>
    <t>Tresco  Trench Lock  Hadley  Telford  Shropshire  TF1 5SU</t>
  </si>
  <si>
    <t>TWC/2024/0098</t>
  </si>
  <si>
    <t>33 Park Street  Madeley  Telford  Shropshire  TF7 5LD</t>
  </si>
  <si>
    <t>TWC/2024/0077</t>
  </si>
  <si>
    <t>Former Argo Dental Practice (surgery)  Priorslee Avenue  Priorslee  Telford  Shropshire  TF2 9SW</t>
  </si>
  <si>
    <t>TWC/2023/0170</t>
  </si>
  <si>
    <t>Site of Pleasington Bungalow  Plough Road  Wrockwardine Wood  Telford  Shropshire</t>
  </si>
  <si>
    <t>TWC/2023/0565</t>
  </si>
  <si>
    <t>Site of Greenacres &amp; The Bungalow  Church Street  St Georges  Telford  Shropshire</t>
  </si>
  <si>
    <t>TWC/2023/0746</t>
  </si>
  <si>
    <t>Site of Limeburners and The Chalet  Lincoln Hill  Ironbridge  Telford  Shropshire</t>
  </si>
  <si>
    <t>Land adjacent &amp; site of former Abacus Day Nursery  Main Road  Ketley Bank  Telford  Shropshire</t>
  </si>
  <si>
    <t>TWC/2023/0822</t>
  </si>
  <si>
    <t>10 Park Street  Madeley  Telford  Shropshire  TF7 5LA</t>
  </si>
  <si>
    <t>TWC/2023/0431</t>
  </si>
  <si>
    <t>Land adjacent Rosehurst  Bridgnorth Road  Telford  Shropshire</t>
  </si>
  <si>
    <t>TWC/2023/0172</t>
  </si>
  <si>
    <t>19 Bridge Road  Wellington  Telford  Shropshire  TF1 1EA</t>
  </si>
  <si>
    <t>TWC/2023/0199</t>
  </si>
  <si>
    <t>30 Market Street  Oakengates  Telford  Shropshire  TF2 6ED</t>
  </si>
  <si>
    <t>TWC/2023/0884</t>
  </si>
  <si>
    <t>Wrekin Buildings  Tan Bank  Wellington  Telford  Shropshire  TF1 1HJ &amp; 1 Walker Street  Wellington  Telford  Shropshire  TF1 1BD</t>
  </si>
  <si>
    <t>TWC/2019/0478</t>
  </si>
  <si>
    <t>Site of The Swan PH, Waters Upton, Telford, Shropshire</t>
  </si>
  <si>
    <t>TWC/2021/0585</t>
  </si>
  <si>
    <t>Site of 22 Hadley Park Road, Hadley, Telford, TF1 6PW</t>
  </si>
  <si>
    <t>TWC/2017/0572</t>
  </si>
  <si>
    <t>Former Old Shawbirch Inn, Trench Road, Trench, Telford, Shropshire, TF2 7DX</t>
  </si>
  <si>
    <t>TWC/2022/0697</t>
  </si>
  <si>
    <t xml:space="preserve">Newport </t>
  </si>
  <si>
    <t>Land rear of Nix Service Station, Forton Road, Newport, Shropshire &amp; 16 Chetwynd Road, Newport, Shropshire, TF10 7JZ</t>
  </si>
  <si>
    <t>TWC/2021/1029</t>
  </si>
  <si>
    <t>Site of Oakleigh, Lawley Village, Telford TF4 2PH</t>
  </si>
  <si>
    <t>TWC/2020/0950</t>
  </si>
  <si>
    <t>Site 1, Plots 1,2 &amp; 3, Land between Hayes Meadow &amp; Uppatree, 33, Horton Lane, Horton, Telford, Shropshire</t>
  </si>
  <si>
    <t>TWC/2021/0593</t>
  </si>
  <si>
    <t>Land to the rear of 13 Crescent Road, Wellington, Telford, TF1 1SE</t>
  </si>
  <si>
    <t>TWC/2021/0517</t>
  </si>
  <si>
    <t>Site of 14 The Rookery, Madeley, Telford TF7 5AW</t>
  </si>
  <si>
    <t>TWC/2021/0191</t>
  </si>
  <si>
    <t>Land adjacent 4 Tunnel Cottages, Aqueduct Lane, Stirchley, Telford TF3 1BW</t>
  </si>
  <si>
    <t>TWC/2016/0594</t>
  </si>
  <si>
    <t>Land adjacent &amp; South of Breezes 8 &amp; 11, Allscott, Telford, Shropshire TF6 5EB</t>
  </si>
  <si>
    <t>W2009/0546</t>
  </si>
  <si>
    <t>5, Castle Street, Hadley, Telford, Shropshire.</t>
  </si>
  <si>
    <t>TWC/2019/0439</t>
  </si>
  <si>
    <t xml:space="preserve">Site of Uppatree, 33 Horton Lane, Horton, Telford, TF6 6DT
</t>
  </si>
  <si>
    <t>TWC/2021/0706</t>
  </si>
  <si>
    <t>Site of The Mill House, Walcot, Telford TF6 5ER,</t>
  </si>
  <si>
    <t>TWC/2020/0845</t>
  </si>
  <si>
    <t>Site of Fernroyd, Old Office Road, Dawley, Telford, TF4 2LF</t>
  </si>
  <si>
    <t>TWC/2021/1217</t>
  </si>
  <si>
    <t>Site of 9 Hillside, Lilleshall, Shropshire TF109HG</t>
  </si>
  <si>
    <t>TWC/2019/0370</t>
  </si>
  <si>
    <t>Site of 8 Greenfinch Close, Apley, Telford TF1 6FY</t>
  </si>
  <si>
    <t>TWC/2021/0641</t>
  </si>
  <si>
    <t>Site of 8 &amp; 10 Shawbirch Road, Admaston, Telford, TF5 0AD</t>
  </si>
  <si>
    <t>TWC/2021/0300</t>
  </si>
  <si>
    <t>Site of 47A Hadley Park Road, Hadley, Telford, TF1 6PW</t>
  </si>
  <si>
    <t>TWC/2020/0146</t>
  </si>
  <si>
    <t>New Works Farm, New Works, Telford, Shropshire, TF6 5BP</t>
  </si>
  <si>
    <t>TWC/2019/0715</t>
  </si>
  <si>
    <t>New Farm, Roden Lane, Roden, Telford, Shropshire, TF6 6BS</t>
  </si>
  <si>
    <t>TWC/2020/0625</t>
  </si>
  <si>
    <t>Land rear of Haven Cottage/Meadowbrook House/Signal House, Horton Lane, Horton, Telford, TF6 6DT</t>
  </si>
  <si>
    <t>TWC/2018/0357</t>
  </si>
  <si>
    <t>Land rear of 54 - 60 (evens), Castle Street, Hadley, Telford, Shropshire TF1 5RA</t>
  </si>
  <si>
    <t>TWC/2018/0031</t>
  </si>
  <si>
    <t>Land between Preston Cottage 15 &amp; Village Farm, Preston Upon The Weald Moors, Telford, Shropshire TF6 6DH</t>
  </si>
  <si>
    <t>W2010/0017 (TWC/2010/0017)</t>
  </si>
  <si>
    <t>Land at, Isombridge Farm, Isombridge, Shropshire. TF6 6NF</t>
  </si>
  <si>
    <t>TWC/2020/0674</t>
  </si>
  <si>
    <t>Land Adjacent, 11 Withington Close, Oakengates, Telford TF2 6JR</t>
  </si>
  <si>
    <t>TWC/2021/0906</t>
  </si>
  <si>
    <t>Land adjacent to Brook Lodge, Arleston Lane, Arleston, Telford TF1 2LA</t>
  </si>
  <si>
    <t>TWC/2018/0065</t>
  </si>
  <si>
    <t>Land adjacent Police Houses, 2 Park Lane, Woodside, Telford, Shropshire TF7 5HN</t>
  </si>
  <si>
    <t>TWC/2018/1013</t>
  </si>
  <si>
    <t>Land adjacent Humay, Hodge Bower, Ironbridge, Telford, Shropshire. TF8 7QQ</t>
  </si>
  <si>
    <t>TWC/2015/0405</t>
  </si>
  <si>
    <t>Heath House, 17 Middle Lane, Cold Hatton Heath, Telford, Shropshire, TF6 6QA</t>
  </si>
  <si>
    <t>TWC/2018/0648</t>
  </si>
  <si>
    <t>Barn adjacent The Old Rectory, Preston Upon The Weald Moors, Telford, Shropshire TF6 6DH</t>
  </si>
  <si>
    <t>TWC/2018/0891</t>
  </si>
  <si>
    <t>Site of Marsh Farm, Marsh Green, Telford, Shropshire TF6 6NE</t>
  </si>
  <si>
    <t>TWC/2018/0770</t>
  </si>
  <si>
    <t>1 Lower Bar, Newport, Shropshire, TF10 7BE</t>
  </si>
  <si>
    <t>Land adjacent/rear of  51 Holyhead Road  Ketley  Telford  Shropshire</t>
  </si>
  <si>
    <t>TWC/2016/0923</t>
  </si>
  <si>
    <t>Site of Long Lane Livery, Long Lane, Telford, Shropshire TF6 6HL</t>
  </si>
  <si>
    <t>TWC/2023/0016</t>
  </si>
  <si>
    <t>1 Cart Gate, Wellington, Telford, Shropshire, TF1 1RB</t>
  </si>
  <si>
    <t>TWC/2022/0594</t>
  </si>
  <si>
    <t>32B High Street, Ironbridge, Telford, Shropshire, TF8 7AD</t>
  </si>
  <si>
    <t>TWC/2021/0532</t>
  </si>
  <si>
    <t>25, 27 &amp; Site of Morningside Cottage, 27A Holyhead Road, Oakengates, Telford TF2 6BE</t>
  </si>
  <si>
    <t>TWC/2019/1032</t>
  </si>
  <si>
    <t>Wesley Rooms Annexe, Jockey Bank, Ironbridge, Telford, Shropshire, TF8 7PD</t>
  </si>
  <si>
    <t>TWC/2019/0782</t>
  </si>
  <si>
    <t>Turner House, 45 Market Street, Wellington, Telford, Shropshire, TF1 1DT</t>
  </si>
  <si>
    <t>TWC/2019/0985</t>
  </si>
  <si>
    <t>The Workshop, High Street, Edgmond, Newport, Shropshire, TF10 8JW</t>
  </si>
  <si>
    <t>TWC/2022/0773</t>
  </si>
  <si>
    <t>Site of Village Farm, 2 Lilleshall, Newport, Shropshire TF10 9HB</t>
  </si>
  <si>
    <t>TWC/2021/0534</t>
  </si>
  <si>
    <t>Site of Sutton Wood Farm, Sutton Bank, Coalport, Telford TF11 9NJ</t>
  </si>
  <si>
    <t>TWC/2021/0533</t>
  </si>
  <si>
    <t>TWC/2021/1200</t>
  </si>
  <si>
    <t>Site of Stone Wharf, Dale Road, Ironbridge, Telford TF8 7DT</t>
  </si>
  <si>
    <t>TWC/2021/0342</t>
  </si>
  <si>
    <t>Site of Day House Farm, Shray Hill, Telford TF6 6JT</t>
  </si>
  <si>
    <t>TWC/2021/0459</t>
  </si>
  <si>
    <t>Site of Barnes Farm, Rowton Road, Rowton, Telford, TF6 6QX</t>
  </si>
  <si>
    <t>TWC/2022/0839</t>
  </si>
  <si>
    <t>Site of 8 Kings Head Park, Green Lane, Newport, Shropshire</t>
  </si>
  <si>
    <t>TWC/2021/0071</t>
  </si>
  <si>
    <t>Site of 5A Church Parade, Wombridge, Telford, TF2 6EX</t>
  </si>
  <si>
    <t>TWC/2021/0640</t>
  </si>
  <si>
    <t>Site of 50 Horton Lane, Horton, Telford, TF6 6DT</t>
  </si>
  <si>
    <t>TWC/2022/0516</t>
  </si>
  <si>
    <t>Site of 47 Wellington Road, Muxton, Telford TF2 8NN</t>
  </si>
  <si>
    <t>TWC/2022/0105</t>
  </si>
  <si>
    <t>Site of 25 Copperfield Drive, Muxton, Telford TF2 8JG</t>
  </si>
  <si>
    <t>TWC/2022/0866</t>
  </si>
  <si>
    <t>Site of 22 Beaumaris Road, Newport, Shropshire TF10 7BN</t>
  </si>
  <si>
    <t>TWC/2021/0170</t>
  </si>
  <si>
    <t>Site of 2 Sambrook, Newport, Shropshire TF10 8AX</t>
  </si>
  <si>
    <t>TWC/2021/0403</t>
  </si>
  <si>
    <t>Site of 1 - 2 The Cottages,Shrewsbury Road, Newtown, Edgmond, Shropshire TF10 8HX</t>
  </si>
  <si>
    <t>TWC/2022/0989</t>
  </si>
  <si>
    <t>Morgans Barn, Kynnersley Farm, Kynnersley, Telford, Shropshire, TF6 6DX</t>
  </si>
  <si>
    <t>TWC/2022/0283</t>
  </si>
  <si>
    <t>Malthouse Farm, Tern Lane, Longdon On Tern, Telford, Shropshire, TF6 6LN</t>
  </si>
  <si>
    <t>TWC/2021/0531</t>
  </si>
  <si>
    <t>Land East &amp; South of Angel Centre, Osbaston, Telford, Shropshire TF6 6QZ</t>
  </si>
  <si>
    <t>TWC/2022/0006</t>
  </si>
  <si>
    <t>Land between Huntington Lodge and Beech House, Little Wenlock, Telford TF6 5BW</t>
  </si>
  <si>
    <t>TWC/2021/1057</t>
  </si>
  <si>
    <t>Land at The Mount, Chetwynd Aston, Newport, Shropshire TF10 9LD</t>
  </si>
  <si>
    <t>TWC/2022/0554</t>
  </si>
  <si>
    <t>Land adjacent, 131 Gittens Drive, Aqueduct, Telford TF4 3SE</t>
  </si>
  <si>
    <t>TWC/2021/1014</t>
  </si>
  <si>
    <t>Land adjacent Wayside, Horton Lane, Horton, Telford, TF6 6DT</t>
  </si>
  <si>
    <t>TWC/2022/0707</t>
  </si>
  <si>
    <t>Land adjacent Grove House, Grove Lane, Rodington, Shropshire SY4 4QP</t>
  </si>
  <si>
    <t>TWC/2018/1003</t>
  </si>
  <si>
    <t>Land adjacent Crown Farm &amp; Swift Barn, Kynnersley, Telford, Shropshire TF6 6DX</t>
  </si>
  <si>
    <t>TWC/2021/0229</t>
  </si>
  <si>
    <t>Land adjacent 2 Barn Cottages, Park Lane, Woodside, Telford TF7 5HW</t>
  </si>
  <si>
    <t>TWC/2022/0867</t>
  </si>
  <si>
    <t>Land adj to The Sidings, Hadley Road, Oakengates, Telford TF2 6HJ</t>
  </si>
  <si>
    <t>TWC/2022/0909</t>
  </si>
  <si>
    <t>Haddington, Barrack Lane, Lilleshall, Newport, Shropshire, TF10 9ER</t>
  </si>
  <si>
    <t>TWC/2022/0321</t>
  </si>
  <si>
    <t>5 Plough Road, Wellington, Telford, Shropshire, TF1 1ET</t>
  </si>
  <si>
    <t>TWC/2022/0917</t>
  </si>
  <si>
    <t>Site of Paddock Court Garages, Paddock Court, Dawley, Telford TF4 3PS</t>
  </si>
  <si>
    <t>TWC/2021/0586</t>
  </si>
  <si>
    <t>Site of Kynnersley Manor, Kynnersley, Telford, Shropshire TF6 6DY</t>
  </si>
  <si>
    <t>TWC/2022/0937</t>
  </si>
  <si>
    <t>Site of 35 Station Road, Dawley, Telford TF4 2NN</t>
  </si>
  <si>
    <t>TWC/2021/0800</t>
  </si>
  <si>
    <t>Pandel Bathrooms, 19 Bridge Road, Wellington, Telford, Shropshire, TF1 1EA</t>
  </si>
  <si>
    <t>TWC/2021/0715</t>
  </si>
  <si>
    <t>Land adjacent 82A Limekiln Lane, Lilleshall, Newport, Shropshire TF10 9EX</t>
  </si>
  <si>
    <t>TWC/2020/0814</t>
  </si>
  <si>
    <t>Site of Edgmond Primitive Methodist Church and Sunday School, Shrewsbury Road, Edgmond, Shropshire TF10 8HT</t>
  </si>
  <si>
    <t>TWC/2022/0620</t>
  </si>
  <si>
    <t>Site of 10 Beveley Road, Oakengates, Telford TF2 6AT</t>
  </si>
  <si>
    <t>TWC/2018/0850</t>
  </si>
  <si>
    <t>Site of Rodway Manor Farm, Cherrington, Newport, Shropshire TF6 6EF</t>
  </si>
  <si>
    <t>TWC/2022/0685</t>
  </si>
  <si>
    <t>Site of 134 Haygate Road, Wellington, Telford TF1 2BU</t>
  </si>
  <si>
    <t>TWC/2020/0480</t>
  </si>
  <si>
    <t>Land rear of 86-88 Church Parade, Wombridge, Telford, Shropshire</t>
  </si>
  <si>
    <t>TWC/2017/0062</t>
  </si>
  <si>
    <t>Land adjacent Buena Vista, 6 The Crest, Old Park, Telford, TF3 4TJ</t>
  </si>
  <si>
    <t>TWC/2022/0002</t>
  </si>
  <si>
    <t>Site of Croppings Farm, Stoney Hill, Lightmoor, Telford TF4 3QQ</t>
  </si>
  <si>
    <t>TWC/2020/0218</t>
  </si>
  <si>
    <t xml:space="preserve">Former Dairy Crest Ltd, Crudgington, Telford TF6 6HY
</t>
  </si>
  <si>
    <t>TWC/2022/0646</t>
  </si>
  <si>
    <t>Barns adjacent Woodlands Farm, Woodlands Lane, Horsehay, Telford TF4 3QF</t>
  </si>
  <si>
    <t>TWC/2022/0223</t>
  </si>
  <si>
    <t>Admaston Farm Land adjacent 19 Aldermead Close, Admaston, Telford TF5  )AH</t>
  </si>
  <si>
    <t>TWC/2021/1145</t>
  </si>
  <si>
    <t>Land Adjacent, 12 The Fields, Donnington Wood, Telford TF2 7PW</t>
  </si>
  <si>
    <t>TWC/2021/0793</t>
  </si>
  <si>
    <t>1 &amp; 2 Rose Cottages, Dale Road, Coalbrookdale, Telford, Shropshire, TF8 7DT</t>
  </si>
  <si>
    <t>Completions (previous years)</t>
  </si>
  <si>
    <t>Status</t>
  </si>
  <si>
    <t>Completions before plan Period</t>
  </si>
  <si>
    <t>Allocation Reference</t>
  </si>
  <si>
    <t>Expected Completions in Plan Period</t>
  </si>
  <si>
    <t>Expected Completions beyond Plan Period</t>
  </si>
  <si>
    <t>Five year Housing Land Supply</t>
  </si>
  <si>
    <t>Plan period year</t>
  </si>
  <si>
    <t>Supply</t>
  </si>
  <si>
    <t>Exsiting completions</t>
  </si>
  <si>
    <t>b</t>
  </si>
  <si>
    <t>a</t>
  </si>
  <si>
    <t>c</t>
  </si>
  <si>
    <t>d</t>
  </si>
  <si>
    <t>Average number of completions</t>
  </si>
  <si>
    <t>Avergae size of site</t>
  </si>
  <si>
    <t>Count</t>
  </si>
  <si>
    <t>Completions</t>
  </si>
  <si>
    <t>2023/24</t>
  </si>
  <si>
    <t>2022/23</t>
  </si>
  <si>
    <t>2021/22</t>
  </si>
  <si>
    <t>2020/21</t>
  </si>
  <si>
    <t>2019/20</t>
  </si>
  <si>
    <t>2018/19</t>
  </si>
  <si>
    <t>2017/18</t>
  </si>
  <si>
    <t>2016/17</t>
  </si>
  <si>
    <t>2015/16</t>
  </si>
  <si>
    <t>2014/15</t>
  </si>
  <si>
    <t>2013/14</t>
  </si>
  <si>
    <t>Monitoring Year</t>
  </si>
  <si>
    <t>All Years</t>
  </si>
  <si>
    <t>8 years</t>
  </si>
  <si>
    <t>5 years</t>
  </si>
  <si>
    <t>3 years</t>
  </si>
  <si>
    <t>Major Minor Comparison (% total)</t>
  </si>
  <si>
    <t>Average Size of  Windfall</t>
  </si>
  <si>
    <t>Average Count</t>
  </si>
  <si>
    <t>Count of Windfall Applications</t>
  </si>
  <si>
    <t>less than 5 dwellings total</t>
  </si>
  <si>
    <t>less than 10 dwellings total</t>
  </si>
  <si>
    <t>Minor Applications</t>
  </si>
  <si>
    <t>Major Applications</t>
  </si>
  <si>
    <t>All Windfall Data available</t>
  </si>
  <si>
    <t>Call for Sites Ref</t>
  </si>
  <si>
    <t>SC</t>
  </si>
  <si>
    <t>H13</t>
  </si>
  <si>
    <t>450a</t>
  </si>
  <si>
    <t>450b</t>
  </si>
  <si>
    <t>2020-21</t>
  </si>
  <si>
    <t>TWC/2023/0058</t>
  </si>
  <si>
    <t>TWC/2024/0029</t>
  </si>
  <si>
    <t>TWC/2022/0854</t>
  </si>
  <si>
    <t>TWC/2024/0499</t>
  </si>
  <si>
    <t>TWC/2024/0384</t>
  </si>
  <si>
    <t>Land corner of Redhill Way/A5, Redhill, Telford, Shropshire</t>
  </si>
  <si>
    <t>TWC/2024/0570</t>
  </si>
  <si>
    <t xml:space="preserve">Erection of 18no. Dwelling </t>
  </si>
  <si>
    <t>TWC/2024/0111</t>
  </si>
  <si>
    <t>Site of former Home and Leisure &amp; Clifton Cinema  Bridge Road  Wellington  Telford  Shropshire</t>
  </si>
  <si>
    <t>TWC/2024/0610</t>
  </si>
  <si>
    <t>TWC/2023/0481</t>
  </si>
  <si>
    <t>Site of The Lodge, Yew Tree Drive, Lilleshall, Newport, Shropshire</t>
  </si>
  <si>
    <t>TWC/2023/0791</t>
  </si>
  <si>
    <t>Site of Cherry Trees, Doseley Road, Dawley, Telford, Shropshire</t>
  </si>
  <si>
    <t>TWC/2024/0188</t>
  </si>
  <si>
    <t>Deepdale Farm, Chester Road, Chetwynd, Newport, Shropshire, TF10 8BH</t>
  </si>
  <si>
    <t>TWC/2024/0180</t>
  </si>
  <si>
    <t>Land adjacent Everglow, Lincoln Road, Wrockwardine, Wood, Telford, Shropshire</t>
  </si>
  <si>
    <t>TWC/2024/0189</t>
  </si>
  <si>
    <t>TWC/2024/0160</t>
  </si>
  <si>
    <t>Site of Charlton Barns, Bluebell Lane, Charlton, Telford, Shropshire</t>
  </si>
  <si>
    <t>TWC/2024/0195</t>
  </si>
  <si>
    <t>Aqueduct Surgery, Majestic Way, Aqueduct, Telford, Shropshire, TF4 3RB</t>
  </si>
  <si>
    <t>TWC/2023/0797</t>
  </si>
  <si>
    <t>3 &amp; 4 Ellen Court, Mill Lane, Wellington, Telford, Shropshire, TF1 1PJ</t>
  </si>
  <si>
    <t>TWC/2024/0145</t>
  </si>
  <si>
    <t>Site of 80 Regent Street, Wellington, Telford, Shropshire</t>
  </si>
  <si>
    <t>TWC/2024/0213</t>
  </si>
  <si>
    <t>Land South/West of Wain House, Horton, Telford, Shropshire</t>
  </si>
  <si>
    <t>TWC/2024/0266</t>
  </si>
  <si>
    <t>Plot 2, Plantation Road, Tibberton, Newport, Shropshire, TF10 8PD</t>
  </si>
  <si>
    <t>TWC/2024/0269</t>
  </si>
  <si>
    <t>Land off, Beech Road, Madeley, Telford, Shropshire</t>
  </si>
  <si>
    <t>TWC/2024/0249</t>
  </si>
  <si>
    <t>18 Albert Road, Wellington, Telford, Shropshire, TF1 3AR</t>
  </si>
  <si>
    <t>TWC/2024/0330</t>
  </si>
  <si>
    <t>Beaumaris House, 125 High Street, Newport, Shropshire, TF10 7BB</t>
  </si>
  <si>
    <t>TWC/2024/0339</t>
  </si>
  <si>
    <t>119-121 Picken House, High Street, Newport, Shropshire, TF10 7BB</t>
  </si>
  <si>
    <t>TWC/2022/0499</t>
  </si>
  <si>
    <t>23 Dee Close, Dothill, Telford, Shropshire, TF1 3JH</t>
  </si>
  <si>
    <t>TWC/2024/0362</t>
  </si>
  <si>
    <t>Ercall Park, Walton, Telford, Shropshire, TF6 6AU</t>
  </si>
  <si>
    <t>TWC/2024/0378</t>
  </si>
  <si>
    <t>Land between 13 &amp; Cornerstone House, Plantation Road, Tibberton, Newport, Shropshire</t>
  </si>
  <si>
    <t>TWC/2024/0348</t>
  </si>
  <si>
    <t>Site of 20 Granville Avenue, Newport, Shropshire</t>
  </si>
  <si>
    <t>TWC/2024/0422</t>
  </si>
  <si>
    <t>Land adjacent Amber House, Littlehales Road, Chetwynd Aston, Newport</t>
  </si>
  <si>
    <t>TWC/2024/0460</t>
  </si>
  <si>
    <t>10 Market Street, Oakengates, Telford, Shropshire, TF2 6ED</t>
  </si>
  <si>
    <t>TWC/2024/0480</t>
  </si>
  <si>
    <t>28 Mafeking Road, Hadley, Telford, Shropshire, TF1 5LB</t>
  </si>
  <si>
    <t>TWC/2024/0485</t>
  </si>
  <si>
    <t>Site of Coronation Bungalow, Station Fields, Oakengates, Telford, Shropshire</t>
  </si>
  <si>
    <t>TWC/2024/0334</t>
  </si>
  <si>
    <t>Coniston House, 134 Haybridge Road, Hadley, Telford, Shropshire, TF1 6JE</t>
  </si>
  <si>
    <t>TWC/2024/0527</t>
  </si>
  <si>
    <t>Site of Bobaston Cottage, 2 Plantation Road, Tibberton, Newport, Shropshire</t>
  </si>
  <si>
    <t>TWC/2022/0621</t>
  </si>
  <si>
    <t>Site of Days Construction Ltd, Mill Lane, Wellington, Telford, Shropshire</t>
  </si>
  <si>
    <t>TWC/2024/0280</t>
  </si>
  <si>
    <t>Site of 61 Plantation Road, Tibberton, Newport, Shropshire</t>
  </si>
  <si>
    <t>TWC/2024/0548</t>
  </si>
  <si>
    <t>Talbot Inn, Gower Street, St Georges, Telford, Shropshire, TF2 9BL</t>
  </si>
  <si>
    <t>TWC/2024/0550</t>
  </si>
  <si>
    <t>19B Whitchurch Road, Wellington, Telford, Shropshire, TF1 3DX</t>
  </si>
  <si>
    <t>TWC/2024/0584</t>
  </si>
  <si>
    <t>Tzigane, Freeston Avenue, St Georges, Telford, Shropshire, TF2 9EF</t>
  </si>
  <si>
    <t>TWC/2024/0472</t>
  </si>
  <si>
    <t>Site of 55 School Road, Donnington, Telford, Shropshire</t>
  </si>
  <si>
    <t>TWC/2024/0481</t>
  </si>
  <si>
    <t>Tibberton Methodist Church, Cherrington Road, Tibberton, Newport, Shropshire, TF10 8NY</t>
  </si>
  <si>
    <t>TWC/2024/0600</t>
  </si>
  <si>
    <t>33 High Street, Madeley, Telford, Shropshire, TF7 5AR</t>
  </si>
  <si>
    <t>TWC/2024/0655</t>
  </si>
  <si>
    <t>Land rear of Nix Service Station, Forton Road, Newport, Shropshire</t>
  </si>
  <si>
    <t>TWC/2024/0658</t>
  </si>
  <si>
    <t>Site of 40-43 and 14-15, New Road/Harp Lane, Dawley, Telford, Shropshire</t>
  </si>
  <si>
    <t>TWC/2024/0644</t>
  </si>
  <si>
    <t>Land rear of 1-21 The Ley, Dawley, Telford, Shropshire</t>
  </si>
  <si>
    <t>TWC/2024/0645</t>
  </si>
  <si>
    <t>Site of 65 and 67 High Street, Dawley, Telford, Shropshire</t>
  </si>
  <si>
    <t>TWC/2024/0723</t>
  </si>
  <si>
    <t>1 and 2 New Street, Dawley, Telford, Shropshire, TF4 3JR</t>
  </si>
  <si>
    <t>TWC/2024/0738</t>
  </si>
  <si>
    <t>Garages adjacent 8 Maurice Lee Avenue, Oakengates, Telford, Shropshire</t>
  </si>
  <si>
    <t>TWC/2024/0743</t>
  </si>
  <si>
    <t>TWC/2024/0801</t>
  </si>
  <si>
    <t>Site of 368 Holyhead Road, Wellington, Telford, Shropshire</t>
  </si>
  <si>
    <t>TWC/2024/0809</t>
  </si>
  <si>
    <t>Barns adjacent Stockton House, Stockton, Newport, Shropshire</t>
  </si>
  <si>
    <t>TWC/2024/0857</t>
  </si>
  <si>
    <t>Site of Hanlee House, Middle Lane, Cold Hatton Heath, Telford, Shropshire</t>
  </si>
  <si>
    <t>TWC/2024/0875</t>
  </si>
  <si>
    <t>Site of 87 - 93 (odds), Oakengates Road &amp; 33, 35 Cordingley Way, Donnington, Telford, Shropshire</t>
  </si>
  <si>
    <t>TWC/2024/0890</t>
  </si>
  <si>
    <t>Land adjacent 8 Park Lane, Old Park, Telford, Shropshire</t>
  </si>
  <si>
    <t>TWC/2024/0879</t>
  </si>
  <si>
    <t>The Old Paddocks, New Works, Telford, Shropshire, TF6 5BP</t>
  </si>
  <si>
    <t>TWC/2024/0941</t>
  </si>
  <si>
    <t>Site North West of The Barking Dog, Cherrington, Newport, Shropshire</t>
  </si>
  <si>
    <t>TWC/2024/0931</t>
  </si>
  <si>
    <t>27 Upper Wood, The Rock, Telford, Shropshire, TF3 5DR</t>
  </si>
  <si>
    <t>TWC/2025/0020</t>
  </si>
  <si>
    <t>The Bridge House, Wappenshall Road, Wappenshall, Telford, Shropshire, TF6 6DE</t>
  </si>
  <si>
    <t>TWC/2024/0730</t>
  </si>
  <si>
    <t>Land adjacent, 78 Park Street, Madeley, Telford, Shropshire</t>
  </si>
  <si>
    <t>TWC/2024/0829</t>
  </si>
  <si>
    <t>Site of 2 Walker Street/15 &amp; 15A Duke Street/15 Crown Street, Wellington, Telford, Shropshire</t>
  </si>
  <si>
    <t>TWC/2024/0846</t>
  </si>
  <si>
    <t>Site of former 46 Horton Lane, Horton, Telford, Shropshire</t>
  </si>
  <si>
    <t>TWC/2025/0003</t>
  </si>
  <si>
    <t>Site of Wisteria House, 19 Meeson, Telford, Shropshire</t>
  </si>
  <si>
    <t>TWC/2022/0978</t>
  </si>
  <si>
    <t>Years Supply</t>
  </si>
  <si>
    <t>Total 5 year requirement by year</t>
  </si>
  <si>
    <t>5% Buffer</t>
  </si>
  <si>
    <t>Total Supply</t>
  </si>
  <si>
    <t>Anticipated supply position</t>
  </si>
  <si>
    <t>Requirement for plan period</t>
  </si>
  <si>
    <t>Lapse allowance</t>
  </si>
  <si>
    <t>Residual oversupply/shortfall</t>
  </si>
  <si>
    <t>Windfall allowance</t>
  </si>
  <si>
    <t>Housing allocations</t>
  </si>
  <si>
    <t>Major site commitments</t>
  </si>
  <si>
    <t>Minor site commitments</t>
  </si>
  <si>
    <t>Remaining years</t>
  </si>
  <si>
    <t>Annual housing requirement (Plan Period)</t>
  </si>
  <si>
    <t>Anticipated Housing Position for the Plan Period</t>
  </si>
  <si>
    <t>Cumulative completions</t>
  </si>
  <si>
    <t xml:space="preserve">Residual requirement </t>
  </si>
  <si>
    <t>Telford &amp; Wrekin - Housing Allocations</t>
  </si>
  <si>
    <t>Telford &amp; Wrekin - Windfall Allowance</t>
  </si>
  <si>
    <t xml:space="preserve">Under Constuction </t>
  </si>
  <si>
    <t>Not Yet Started</t>
  </si>
  <si>
    <t>Actual Completions</t>
  </si>
  <si>
    <t>Windfall Allowance</t>
  </si>
  <si>
    <t>Annual Housing Requirement</t>
  </si>
  <si>
    <t>Existing Commitments incl. Lapse Allowance</t>
  </si>
  <si>
    <t>Allocated Sites</t>
  </si>
  <si>
    <t>Annual Completions</t>
  </si>
  <si>
    <t>Local Housing Need (Standard Method)</t>
  </si>
  <si>
    <t>Delivery beyond the plan period</t>
  </si>
  <si>
    <t>TOTAL</t>
  </si>
  <si>
    <t>Telford &amp; Wrekin - Major Deliverable Sites 2020-2041</t>
  </si>
  <si>
    <t>Housing Trajectory</t>
  </si>
  <si>
    <t xml:space="preserve">Average Number of Completions </t>
  </si>
  <si>
    <t>Average Total</t>
  </si>
  <si>
    <t>Total Windfall Completions</t>
  </si>
  <si>
    <t xml:space="preserve">TWC/2025/0258 </t>
  </si>
  <si>
    <t>TWC/2022/0796</t>
  </si>
  <si>
    <t>Erection of 51no. apartments for retirement living development (Use Class C3) with associated parking and landscaping works</t>
  </si>
  <si>
    <t>Erection of 48no. dwellings with landscaping and associated access</t>
  </si>
  <si>
    <t>Erection of 31no dwellings  garages  landscaping and means of access ****AMENDED PLANS SUBMITTED****</t>
  </si>
  <si>
    <t>Demolition of front facade wall of the former public house and erection of 11no. supported living units (Use Class C2) with associated infrastructure, landscaping and parking (Part-Retrospective)****SUPPORTING DOCUMENT SUBMITTED****</t>
  </si>
  <si>
    <t>Reserved matters application pursuant to outline planning permission TWC/2023/0021 (Outline planning application for a care home with all matters reserved) for the erection of a 66no. bed care home including details of access  appearance  landscaping  layout and scale</t>
  </si>
  <si>
    <t>Erection of 214no. dwellings with associated access  open space  landscaping and drainage and ancillary infrastructure and ground remodelling and reservation of land for future dualling of the A518***Amended Plans and Reports Received*** ***Amended Description***</t>
  </si>
  <si>
    <t>Change of use of first and second floor to 11no. bed house of multiple occupancy with internal alterations (Full Planning Application)</t>
  </si>
  <si>
    <t>Prior approval application for the change of use from offices (Use Class E) to 10no. residential apartments (Use Class C3)</t>
  </si>
  <si>
    <t>Reserved matters application for the erection of 299no. dwellings with all supporting infrastructure including new roundabout access, internal road and footpath network, SuDS features, open space and landscaping (including LEAP, NEAP and MUGA), substations and foul pumping station pursuant to outline permission TWC/2020/1056 including access, appearance, landscaping, layout and scale in relation to Phase 1 and Phase 2 of the development***AMENDED APPLICATION SITE BOUNDARY/PLANS**</t>
  </si>
  <si>
    <t>Erection of an extra care facility containing 63no. residential units with associated communal rooms  landscaping and parking **AMENDED DESCRIPTION AND NEW PLANS RECEIVED**</t>
  </si>
  <si>
    <t>Madeley / Stirchley and Brookside</t>
  </si>
  <si>
    <t>The Nedge / Madeley and Sutton Hill</t>
  </si>
  <si>
    <t>Donnington and Muxton</t>
  </si>
  <si>
    <t>Church Aston and Lilleshall</t>
  </si>
  <si>
    <t>Haygate and Park</t>
  </si>
  <si>
    <t>Reserved Matters</t>
  </si>
  <si>
    <t>Site of Ridgeways  Hem Lane  Halesfield  Telford  Shropshire</t>
  </si>
  <si>
    <t>Land corner of Redhill Way/A5  Redhill  Telford  Shropshire</t>
  </si>
  <si>
    <t>Land North/East of Chetwynd Aston Roundabout  A518  Newport  Shropshire</t>
  </si>
  <si>
    <t>The Beacon Lounge  6-7 Market Square  Wellington  Telford  Shropshire  TF1 1HQ</t>
  </si>
  <si>
    <t>40 Tan Bank  Wellington  Telford  Shropshire  TF1 1HW</t>
  </si>
  <si>
    <t>Land North East of Stirchley Interchange, Nedge Hill, Telford, Shropshire</t>
  </si>
  <si>
    <t>Completed</t>
  </si>
  <si>
    <t>TWC/2023/0103</t>
  </si>
  <si>
    <t>TWC/2024/0697</t>
  </si>
  <si>
    <t>TWC/2025/0083</t>
  </si>
  <si>
    <t>TWC/2023/0939</t>
  </si>
  <si>
    <t>Site of Coppice House  Dog In The Lane  Little Wenlock  Telford  Shropshire</t>
  </si>
  <si>
    <t>Site of Haven Boarding Kennels &amp; Cattery  The Ridges  1 Lightmoor Road  Lightmoor  Telford  Shropshire</t>
  </si>
  <si>
    <t>14 Chetwynd End  Newport  Shropshire  TF10 7JE</t>
  </si>
  <si>
    <t>Barns rear of 28 Woodhouse Lane  Horsehay  Telford  Shropshire</t>
  </si>
  <si>
    <t>7 Bickerton Grove  Lawley  Telford  Shropshire  TF3 5JL</t>
  </si>
  <si>
    <t>Open market dwellings completed 2024-2025</t>
  </si>
  <si>
    <t>Dwellings under construction 2024-2025</t>
  </si>
  <si>
    <t>Total dwellings not yet started 24-25</t>
  </si>
  <si>
    <t>Site of/land adjacent 5 and 6 Moortown, Telford, Shropshire</t>
  </si>
  <si>
    <t>Existing completions from start of plan period to 24/25</t>
  </si>
  <si>
    <t>Affordable dwellings completed 2024-2025</t>
  </si>
  <si>
    <t>Expected Completions</t>
  </si>
  <si>
    <t>Dwellings under construction at 31st March 2025</t>
  </si>
  <si>
    <t>Land between, Castle Farm Way and A5 (Phase 3), Priorslee, Telford, Shropshire</t>
  </si>
  <si>
    <t>TWC/2025/0146</t>
  </si>
  <si>
    <t>Reserved matters application pursuant to outline planning permission TWC/2014/0980 (Outline application for residential development of up to 1100 dwellings, a commercial/employment centre (use classes B1a, A1, A2, A3, A4 and C3 uses) retention of existing farm shop, garden centre and play barn, erection of a primary school, local centre (use classes A1, A2, A3, A4, A5, C3 and D1 and D2 (community building) a retirement village, with associated strategic landscaping, attenuation areas, opens space, highways and other associated infrastructure with detailed approval for access arrangements from Castle Farm Way (A4640) and Watling Street (A5) with all other matters reserved) for the erection of 196no. dwellings including details for access, appearance, landscaping, layout and scale for Phase 3</t>
  </si>
  <si>
    <t>TWC/2025/0429</t>
  </si>
  <si>
    <t>Site of Forge Meadow, Tibberton, Newport, Shropshire</t>
  </si>
  <si>
    <t>Site of Apley Home Farm</t>
  </si>
  <si>
    <t>Reserved matters application for the erection of 10no. dwellings in pursuant to outline planning permission TWC/2015/0920 including access, appearance, landscaping and scale *****Revised description, access information and amended plans submitted*****</t>
  </si>
  <si>
    <t>TWC/2025/0258</t>
  </si>
  <si>
    <t xml:space="preserve">Land north/east of Greenways Farm Shop, Off Church Street, St Georges, Telford, Shropshire	
</t>
  </si>
  <si>
    <t>TWC/2024/0612</t>
  </si>
  <si>
    <t>Land adjacent, Palisade Close/Saxon Drive, Newport, Shropshire</t>
  </si>
  <si>
    <t>TWC/2025/0225</t>
  </si>
  <si>
    <t>Land East of The Randlay Farmhouse, Randlay Avenue, Randlay, Telford, Shropshire</t>
  </si>
  <si>
    <t>TWC/2025/0310</t>
  </si>
  <si>
    <t>Outline application for the erection of around 80no. dwellings with associated infrastructure and landscaping works on land North of St Georges Bypass, St Georges, Telford, Shropshire, TF2 9LF***AMENDED DESCRIPTION, AMENDED ILLUSTRATIVE MASTERPLAN AND NEW PARAMETERS PLAN***</t>
  </si>
  <si>
    <t>Erection of a Care Home (Class C2)</t>
  </si>
  <si>
    <t>Newport East</t>
  </si>
  <si>
    <t>Erection of 15no. apartments (Use Class C3) with associated parking</t>
  </si>
  <si>
    <t>Hollinswood and Randlay</t>
  </si>
  <si>
    <t>48 Walker Street, Wellington, Telford, Shropshire, TF1 1BA</t>
  </si>
  <si>
    <t>TWC/2025/0151</t>
  </si>
  <si>
    <t>Flat 3, Oak Lodge, 5 Oxford Street, Oakengates, Telford, Shropshire, TF2 6AA</t>
  </si>
  <si>
    <t>TWC/2025/0229</t>
  </si>
  <si>
    <t>Site of 4 Richmond Close, Church Aston, Newport, Shropshire</t>
  </si>
  <si>
    <t>TWC/2025/0114</t>
  </si>
  <si>
    <t>Land adjacent Greenways, Ashley Road, St Georges, Telford, Shropshire</t>
  </si>
  <si>
    <t>TWC/2025/0164</t>
  </si>
  <si>
    <t>Site of Hay House, 12 Tibberton, Newport, Shropshire</t>
  </si>
  <si>
    <t>TWC/2025/0190</t>
  </si>
  <si>
    <t>Site of 50 Horton Lane, Horton, Telford, Shropshire</t>
  </si>
  <si>
    <t>TWC/2024/0901</t>
  </si>
  <si>
    <t>Land off Minsterley Close, Dothill, Telford, Shropshire</t>
  </si>
  <si>
    <t>TWC/2025/0004</t>
  </si>
  <si>
    <t>Land adjacent Ellerdine Free Range Unit, Cold Hatton, Telford, Shropshire</t>
  </si>
  <si>
    <t>TWC/2025/0319</t>
  </si>
  <si>
    <t>Site of Osbaston Poultry Farm, Osbaston, Telford, Shropshire</t>
  </si>
  <si>
    <t>TWC/2025/0320</t>
  </si>
  <si>
    <t>3 Wesley Court, Wedgewood Crescent, Ketley, Telford, Shropshire, TF1 5BZ</t>
  </si>
  <si>
    <t>TWC/2025/0291</t>
  </si>
  <si>
    <t>Olan, Victoria Road, Madeley, Telford, Shropshire, TF7 5EU</t>
  </si>
  <si>
    <t>TWC/2025/0311</t>
  </si>
  <si>
    <t>Land opposite Byre Cottage, Sambrook, Telford, Shropshire</t>
  </si>
  <si>
    <t>TWC/2024/0756</t>
  </si>
  <si>
    <t>Woodfield Farm, Longswood, Telford, Shropshire, TF6 6HN</t>
  </si>
  <si>
    <t>TWC/2025/0373</t>
  </si>
  <si>
    <t>Site of 193 and 195 Holyhead Road, Wellington, Telford, Shropshire</t>
  </si>
  <si>
    <t>TWC/2025/0156</t>
  </si>
  <si>
    <t>30 Bratton Road, Bratton, Telford, Shropshire, TF5 0BT</t>
  </si>
  <si>
    <t>TWC/2025/0451</t>
  </si>
  <si>
    <t>Hillcrest, 42 Stafford Road, Newport, Shropshire, TF10 7LZ</t>
  </si>
  <si>
    <t>TWC/2025/0443</t>
  </si>
  <si>
    <t>Site of Hill Top News, Ironbridge Road, Madeley, Telford, Shropshire</t>
  </si>
  <si>
    <t>TWC/2025/0264</t>
  </si>
  <si>
    <t>Richmond, Vicar Street, Oakengates, Telford, Shropshire, TF2 6BJ</t>
  </si>
  <si>
    <t>TWC/2025/0439</t>
  </si>
  <si>
    <t>Site of 62 &amp; 63 Bolas Heath, Telford, Shropshire</t>
  </si>
  <si>
    <t>TWC/2025/0438</t>
  </si>
  <si>
    <t>Site of Wrekin Farm Buildings, Wrekin Course, Wellington, Telford, Shropshire,</t>
  </si>
  <si>
    <t>TWC/2025/0495</t>
  </si>
  <si>
    <t>Site of Hillside Farm, Woodside Road, Ketley, Telford, Shropshire</t>
  </si>
  <si>
    <t>TWC/2025/0614</t>
  </si>
  <si>
    <t>Whitley Mews, Whitley, Newport, Shropshire, TF10 8AQ</t>
  </si>
  <si>
    <t>TWC/2025/0619</t>
  </si>
  <si>
    <t>Land Adjacent, 12 The Fields, Donnington, Telford, Shropshire</t>
  </si>
  <si>
    <t>TWC/2025/0595</t>
  </si>
  <si>
    <t>Telford &amp; Wrekin - Major Site Commitments</t>
  </si>
  <si>
    <t>Telford &amp; Wrekin - Minor Site Commitments</t>
  </si>
  <si>
    <t>Plan Period Total</t>
  </si>
  <si>
    <t>Reserved matters</t>
  </si>
  <si>
    <t>Anditicpated lapse date</t>
  </si>
  <si>
    <t>Decision Date</t>
  </si>
  <si>
    <t>Anticipated Lapse Date</t>
  </si>
  <si>
    <t>Total dwellings not yet started at December 2025</t>
  </si>
  <si>
    <t>Evidence of Deliverability</t>
  </si>
  <si>
    <t>Housing Requirement</t>
  </si>
  <si>
    <t>Annual Requirement</t>
  </si>
  <si>
    <t>Under Construction</t>
  </si>
  <si>
    <t>Deliverable (0–5 years). Active progression by two national housebuilders (David Wilson Homes and Bloor Homes) with a defined planning programme: full application intended Spring 2026 (DWH) and outline application targeted February 2026 (Bloor), supported by PPA discussions. Formal pre-app engagement confirms firm progress (PE/2025/0187 – up to 1,500 dwellings and associated mixed-use/infrastructure; PE/2025/0566 – up to 600 dwellings). EIA work is underway and masterplanning is being guided through a Design Brief, with land control evidenced (equalisation/option arrangements). Overall the site is considered available, suitable and achievable, with a realistic prospect that completions will begin within five years from April 2026.</t>
  </si>
  <si>
    <t>Deliverable (0–5 years). Consortium progression includes Homes England, with an active planning timetable and technical work underway. EIA scoping anticipated Q1 2026 and outline application expected Q3 2026. Delivery assumptions are supported by a clear governance/infrastructure framework (triggers, equalisation and potential front funding). Although no pre-app reference has been identified, the defined submission programme and ongoing technical work provide clear evidence of progression. The site is considered available, suitable and achievable, with a realistic prospect that completions will begin within five years from April 2026, subject to timely submission/approval of the outline application and associated infrastructure agreements.</t>
  </si>
  <si>
    <t>Deliverable (0–5 years). Small brownfield site (5 units) within Telford urban boundary; no hard constraints identified and technical matters considered readily mitigable. Owner intent confirms availability. Delivery considered realistic within five years from April 2026.</t>
  </si>
  <si>
    <t>Deliverable (0–5 years). Carry-over site from the adopted Local Plan with an outline resolution to grant (July 2025) under TWC/2025/0022 (all matters reserved). Planning permission is therefore expected imminently, providing clear evidence of active progression. On this basis the site is considered available, suitable and achievable, with a realistic prospect of delivery within five years, subject to the timely issue of consent and progression of reserved matters.</t>
  </si>
  <si>
    <t>Deliverable (0–5 years). Large brownfield allocation (c. 200 dwellings) within the Telford urban area on a currently vacant site. EIA screening confirms no EIA required (EIA/2015/0011, 20/10/2015). Enabling / technical progression is evidenced through consents for ground stability investigations (TWC/2016/1119, approved 23/01/2017; varied under TWC/2022/0804, approved 28/10/2022). The site benefits from an established access arrangement and the Council assessment identifies no overriding constraints, with ecology/geotechnical matters to be addressed through further surveys and technical work. On this basis the site is considered available, suitable and achievable, with a realistic prospect of delivery within five years</t>
  </si>
  <si>
    <t>Deliverable (0–5 years). A live planning application is progressing for the site (TWC/2025/0772, currently pending) supported by pre-app engagement (PE/2025/0227) and public consultation, with determination anticipated following committee (June 2026 TBC). The proposal is for c.166 dwellings with vehicular access off the A518 and associated infrastructure. This provides clear evidence of active progression. Key matters (highways access, drainage/attenuation requirements, ecology/ponds and heritage setting) have been identified but are considered capable of resolution through the application process. On this basis the site is considered available, suitable and achievable, with a realistic prospect of delivery within five years.</t>
  </si>
  <si>
    <t>Deliverable (0–5 years). A live planning application is being progressed (TWC/2025/0382, pending) for 135 dwellings and a 72-bed retirement living complex (total c.207 units). The proposal follows pre-app engagement (PE/2024/0739) and is reported to have addressed previous officer/technical comments, with the scheme considered capable of support subject to appropriate technical submissions. An extension of time has been agreed (to 27/02/2026) with revisions received, indicating active progression. The site is a sustainable brownfield allocation within the Telford urban area (including Local Development Order context), and technical constraints are generally identified as mitigable. On this basis the site is considered available, suitable and achievable, with a realistic prospect of delivery within five years</t>
  </si>
  <si>
    <t>Deliverable (0–5 years). Allocation (c.80 dwellings) within Telford and adjacent to HO7 (Pink Skips). A planning application has been submitted (Dec 2025) under the same contractual delivery arrangements, with validation intended following pre-app engagement and progression through a PPA. The assumed trajectory (Year 3–5) is based on coordinated delivery alongside HO7 and is considered deliverable within five years from April 2026 subject to application validation/determination and coordinated infrastructure/site access delivery.</t>
  </si>
  <si>
    <t>Deliverable (0–5 years). Allocation (c.90 dwellings) within Telford. An application has been submitted (Dec 2025) and progression is being managed through a PPA approach, with validation staged due to contractual arrangements and completion of pre-app work. This provides clear evidence of an active delivery pipeline. The assumed build-out (30 dpa) from Year 3-5 is therefore considered realistic, subject to validation/determination and discharge of conditions.</t>
  </si>
  <si>
    <t>Deliverable (0–5 years). Greenfield allocation (c.105 dwellings) on the edge of the Telford urban area. Pre-app submitted March 2025 (PE/2025/0206) provides evidence of active progression. The site is in a location capable of being readily served by existing infrastructure and services, supporting early achievability once an application is progressed. Delivery is assumed to commence within the five-year period (Year 4 onwards) and could be brought forward subject to timely submission and determination of an application.</t>
  </si>
  <si>
    <t>Deliverable (0–5 years). Allocation (c.70 dwellings) within Telford. A planning application TWC/2026/0005 for up to 80 dwellings has been submitted and is currently being validated (as of 07/01/2026), providing clear evidence of active progression. Delivery is assumed from Year 3 onwards (10 dpa increasing thereafter) and is considered realistic within five years from April 2026, subject to validation/determination and resolution of any technical matters via the application process.</t>
  </si>
  <si>
    <t>Developable (6–10 years). Allocation (c.41 dwellings) within Telford. A recent scheme was progressed but withdrawn (TWC/2023/0672 withdrawn 26/02/2024), demonstrating prior active interest. Delivery assumed from Year 6, subject to renewed planning submission and progression to consent.</t>
  </si>
  <si>
    <t>Deliverable (0–5 years). Allocation (c.36 dwellings) within Telford. Pre-app submitted May 2025 (PE/2025/0397) provides evidence of active promotion. Delivery assumed in Year 2–3 (2027/28–2028/29), which is considered realistic subject to timely submission of an application and resolution of technical matters at planning stage.</t>
  </si>
  <si>
    <t>Developable (6–10 years). Small greenfield allocation (c.26 dwellings) adjacent to Waters Upton, assessed by the Council as suitable, available and achievable in principle and capable of supporting the vitality of the village. No current planning permission or pre-app activity is identified, and earlier planning history (TWC/2014/0761) indicates ecology (notably Great Crested Newts) will require appropriate survey and mitigation. The site is therefore programmed beyond the first five years to allow additional time for ecological due diligence and resolution of any associated technical matters, with a reasonable prospect of delivery thereafter subject to progression of a planning application.</t>
  </si>
  <si>
    <t>Deliverable (0–5 years). Small brownfield allocation (c.17 dwellings) adjacent to Telford; Council assesses suitable/available/achievable. Prior housing interest (outline TWC/2018/1034 withdrawn 08/01/2020) indicates the site has been tested. Delivery assumed Year 1 (2026/27), subject to early application progression and a workable strategy for trunk sewer easement and surface water risk (SFRA ponding/flow route), plus proportionate ecology mitigation.</t>
  </si>
  <si>
    <t>Developable (beyond 10 years). Large brownfield landholding where only c.15 dwellings are assumed in-plan and the majority beyond the plan period. No recent housing-led planning activity and availability is constrained by existing/legacy uses and enabling works (restoration/remediation). Key risks include geotechnical/topography, gravity drainage constraints, and significant ecology/Green Network requirements; these justify a long lead-in. Delivery assumed Year 15 (2040/41).</t>
  </si>
  <si>
    <t>Deliverable (0–5 years). Small brownfield/infill opportunity (c.15 dwellings) south of Newport; Council assesses suitable/available/achievable. Delivery assumed Year 2 (2027/28) to allow for access design (visibility/geometry; S184/S278 route identified) and winter groundwater monitoring to confirm mitigation (LLFA requirement), alongside standard ecology surveys.</t>
  </si>
  <si>
    <t>Deliverable (0–5 years). Small allocation (c.10 dwellings) within Lilleshall (Key Settlement); Council assesses suitable/available/achievable with no hard constraints. Delivery assumed Year 3 (2028/29) to allow for heritage-led design (setting of St Michael’s Church and nearby listed buildings) and agreement of a deliverable drainage/SuDS solution given local sewer capacity comments.</t>
  </si>
  <si>
    <t>Deliverable (0–5 years). Prior approval / change of use from office to residential. Delivery assumed Year 1 as there are no pre-commencement conditions and works are conversion-based rather than full build, reducing lead-in time and enabling early start on site. This provides a clear and realistic prospect of completions within the first five years.</t>
  </si>
  <si>
    <t>Deliverable (0–5 years). Full planning permission in place. Information was submitted 01/10/2025 to discharge conditions 2, 3, 7 and 8, all of which were discharged on 30/10/2025. The only identified pre-commencement matter (Condition 2) is now discharged, meaning construction can commence immediately. Delivery in Year 2 is therefore robust.</t>
  </si>
  <si>
    <t>Deliverable (0–5 years). Full planning permission in place with three pre-commencement conditions (3, 7 and 9). Submission to discharge conditions is already underway, with information submitted for Conditions 2 and 9. Given the small scale of the scheme and active progression of condition discharge, delivery in Year 2 is considered realistic.</t>
  </si>
  <si>
    <t>Deliverable (0–5 years). Full permission for care home development. The consent is not expected to lapse until 2028, and information has already been submitted to discharge conditions 2, 3, 4 and 23, with 2, 3 and 4 identified as pre-commencement. Allowing for programme/ procurement typical of specialist care development, delivery is assumed in Year 3, supported by ongoing discharge of key conditions.</t>
  </si>
  <si>
    <t>Deliverable (0–5 years, Year 1). Full planning permission for 11 dwellings. The scheme is small and implementable, and there is a realistic prospect of completion within the early plan period. The permission remains extant and does not lapse until May 2027, providing sufficient time for commencement and delivery.Developer intent to develop</t>
  </si>
  <si>
    <t>Deliverable (0–5 years, Year 3). Full planning permission for 63 dwellings. A modest lead-in period is assumed to reflect the discharge of conditions and mobilisation typical of a site of this scale; however the existence of a full consent provides a strong basis for delivery within Years 1–5. The permission remains extant and does not lapse until 2028, reinforcing a realistic prospect of completions within the five-year period. developer intent to develop</t>
  </si>
  <si>
    <t>Deliverable (0–5 years). Developer return confirms the site lead in and build-out. Given implementation is imminent, completions are realistically expected within the early part of the five-year period.</t>
  </si>
  <si>
    <t>Deliverable (0–5 years, Year 3). Outline planning permission granted 17/07/2025. Delivery has been profiled to Year 3 (2029/30) to allow sufficient lead-in for submission and approval of reserved matters. Importantly, early progress is evidenced through discharge of Condition 27 (Written Scheme of Investigation for archaeological evaluation) in December 2025, demonstrating active technical progression. On this basis the site is considered available, suitable and achievable, with a realistic prospect of delivery within the five-year period.</t>
  </si>
  <si>
    <t>Deliverable (0–5 years, Years 1–5). Reserved matters / detailed approval in place and no pre-commencement conditions identified, meaning development can proceed without delay once mobilisation begins. The site has an active planning history with multiple non-material amendments, most recently approved November 2025, demonstrating continued developer engagement and scheme progression. The permission does not lapse until July 2027, and delivery within the five-year period is considered realistic.</t>
  </si>
  <si>
    <t>Residential (Class C3)</t>
  </si>
  <si>
    <t>Breakdown of Accomodation Type</t>
  </si>
  <si>
    <t>Total Net Dwellings Equivalent</t>
  </si>
  <si>
    <t>Net Breakdown of Accomodation Type</t>
  </si>
  <si>
    <t>Oversupply / Surplus</t>
  </si>
  <si>
    <t xml:space="preserve">Deliverable (0–5 years). Greenfield allocation (c.105 dwellings) within the rural area. The site has been assessed through the Council’s allocation evidence base as suitable and capable of delivery, and is assumed in the trajectory completions in Year 5 onwards. </t>
  </si>
  <si>
    <t>Deliverable (0–5 years). Allocation (c.80 dwellings) within the Newport area. The allocation evidence indicates the site is suitable and deliverable subject to planning progression, with delivery assumed to commence in Year 2–4 (2027/28–2029/30).</t>
  </si>
  <si>
    <t>Deliverable (0–5 years). Rural allocation (c.60 dwellings) with active engagement but known sensitivity. Pre-app submitted June 2025 (PE/2025/0433) and ongoing engagement with the landowner and Historic England through a PPA indicates active progression. Previous proposals include retrospective demolition applications (withdrawn) and an appeal dismissal (TWC/2021/0356). Current pre-app/PPA engagement provides evidence supporting a realistic prospect of delivery within the five-year period.</t>
  </si>
  <si>
    <t>Deliverable (0–5 years). Allocation for c. 10 dwellings within the Telford urban boundary. Owner intent is confirmed and the Council assesses the site as suitable/available/achievable. Key constraints relate to access/visibility and geotechnical/mining conditions (incl. mineshaft and likely non-standard foundations), which are considered mitigable through detailed design and technical reports at application stage. Delivery is considered realistic within five years.</t>
  </si>
  <si>
    <t>Deliverable (0–5 years). The site benefits from a hybrid permission (TWC/2022/0914, granted 27/09/2023) including 186 dwellings in full, with further consents varied in December 2024 (TWC/2024/0505). A reserved matters pre-app has also been submitted (PE/2025/0546), although this has been placed on hold by the agent due to identified technical constraints. The developer has confirmed an updated programme, with the start of delivery pushed back to 2026/27. Notwithstanding this adjustment, the extant permission and continued engagement provide a realistic prospect of delivery within five years from April 2026, with the remaining capacity expected to follow subsequent to completion of the initial 186 dwellings.</t>
  </si>
  <si>
    <t>Deliverable (0–5 years). Scheme is being progressed through a consortium approach with a defined programme: outline application expected mid-2026 (Gladman) and Q4 2026 (Bloor). Formal pre-app engagement has been submitted (PE/2025/0562 – up to 800 dwellings, local centre, primary school land and infrastructure), with the Council response in preparation, demonstrating active progression. Whilst delivery is more complex (multiple land interests/phasing, infrastructure coordination and timing sensitivities linked to DIO land), the current evidence supports an active pipeline and multi-outlet delivery assumptions. The site is considered available, suitable and achievable, with a realistic prospect that delivery will begin within five years.</t>
  </si>
  <si>
    <t>Deliverable (0–5 years). Strategic allocation (c. 203 dwellings) within the Telford urban area, with surrounding development activity (including delivery to the south) supporting a realistic prospect of the site coming forward. Tthe Council’s assessment identifies the site as suitable, available and achievable, with no overriding constraints preventing development. Key requirements relate to access arrangements, ecological mitigation (Green Network/LWS and licencing approach), and downstream drainage/sewer considerations, all of which are considered capable of being addressed through a future planning application. Delivery is therefore assumed to commence in the latter part of the five-year period, subject to progression of an application and resolution of the identified technical matters.</t>
  </si>
  <si>
    <t>Developable (6–10 years). The site comprises a greenfield land parcel within Telford in a popular and sustainable location where there is a reasonable prospect of market demand and developer interest. The site is considered suitable and capable of being brought forward, and could potentially come forward earlier should landowner/developer progression occur.</t>
  </si>
  <si>
    <t>Deliverable( 0-5 years). The site comprises an essentially vacant car park within Telford Town Centre and is therefore available now and suitable for redevelopment in principle, with limited enabling work likely to be required. Town centre sites of this nature have a record of coming forward as windfalls and there is a realistic prospect that delivery will commence within five years from April 2026.</t>
  </si>
  <si>
    <t>Care Home / Extra Care
(Class C2)*</t>
  </si>
  <si>
    <t>HMO*</t>
  </si>
  <si>
    <t>Care Home / Extra Care
(Class C2)**</t>
  </si>
  <si>
    <t>*Each HMO has been counted as a single dwelling</t>
  </si>
  <si>
    <t>** Figures for C2 are dwelling equivalent figures, calculated by applying a conversion factor of 1.9 bedspaces per residential dwelling (as set out in the HDT Measurement Rule Book). A conversion factor has not been applied where the C2 units are self-contained.</t>
  </si>
  <si>
    <t>* Figures for C2 are dwelling equivalent figures, calculated by applying a conversion factor of 1.9 bedspaces per residential dwelling (as set out in the HDT Measurement Rule Book). A conversion factor has not been applied where the C2 units are self-contained.</t>
  </si>
  <si>
    <t>Deliverable (0–5 years). Allocation (c.89 dwellings) within Telford. A historic application TWC/2016/0640 was withdrawn (05/01/2018). Notwithstanding the absence of a current PP/pre-app, the site sits within the urban area and has been assessed as suitable for allocation. Delivery is assumed within Years 2–4 of the trajectory (2027/28–2029/30).</t>
  </si>
  <si>
    <t>Deliverable (0–5 years). Rural allocation (c.74 dwellings). The site is assumed to commence delivery in Year 5 (2030/31). The allocation assessment provides the basis for suitability/achievability and therefore a realistic prospect of delivery within five years, subject to active promotion and planning submission.</t>
  </si>
  <si>
    <t>Deliverable (0–5 years). Allocation (c.69 dwellings) south of Hutchinson Gate (Newport area). The site adjoins a wider strategic extension currently building out and represents a logical and serviceable next phase. The trajectory assumes delivery in Year 5 onwards. Proximity to committed development strengthens the realistic prospect of delivery, subject to landowner/developer progression and planning submission.</t>
  </si>
  <si>
    <t>Deliverable (0–5 years). Allocation (c.65 dwellings) within Telford. The site is in a sustainable urban location assessed through the allocation evidence base. Delivery is assumed in Year 2-3 (2027/28–2028/29) subject to planning submission.</t>
  </si>
  <si>
    <t>Developable (6-10 years). Rural allocation (c.60 dwellings). The trajectory assumes delivery in Year 6 onwards. The Council’s allocation assessment underpins suitability/achievability and the assumed later delivery window provides time for site promotion and planning progression within the five-year period.</t>
  </si>
  <si>
    <t>Deliverable (0–5 years). Allocation (c.45 dwellings) within Telford. The site is in a location capable of being served and could potentially be brought forward as a windfall-type opportunity within the urban area. Delivery assumed in Year 3–4 (2028/29–2029/30). Deliverability is  dependent on landowner/developer progression and planning submission.</t>
  </si>
  <si>
    <t>Developable (6–10 years). Allocation (c.41 dwellings) in the Newport area. Delivery assumed to commence in Year 7 onwards. Later timing provides opportunity for the site to be progressed through planning.</t>
  </si>
  <si>
    <t xml:space="preserve">Deliverable (0–5 years). Allocation (c.28 dwellings) within Telford. The Council’s allocation assessment underpins site suitability/achievability. </t>
  </si>
  <si>
    <t>Deliverable (0–5 years). Allocation (c.27 dwellings) within Telford. The site is identified as vacant/cleared and located in a sustainable urban location, supporting the principle that it could be brought forward quickly. Most recent residential proposal W2003/0599 withdrawn 2013. Delivery assumed in Year 5. The site is within the Telford urban area.</t>
  </si>
  <si>
    <t>Deliverable (0–5 years). Small greenfield allocation (c.25 dwellings) at Tibberton (Key Settlement). A withdrawn planning application on the wider site (TWC/2024/0892, up to 85 dwellings). No hard constraints; low flood risk. Key issue is highway access (single track Hay Street; junction geometry/visibility) plus potential SPS capacity checks; both are capable of mitigation through design/technical work, with quantum potentially adjusted if required.</t>
  </si>
  <si>
    <t>Developable (6–10 years). Brownfield site (c.20 dwellings) within Telford, currently in active use as a car park. Deliverability is uncertain in years 1–5 due to parking reprovision/landowner timing. Technical matters are manageable but may constrain layout (ecology buffer to nearby LNR, heritage “gateway” design, sewer easement). Assumed delivery Year 7 (2032/33) once availability is clearer and a scheme is progressed.</t>
  </si>
  <si>
    <t>Developable (6–10 years). Small brownfield allocation (c. 10 dwellings) within the Telford urban boundary.  The Council assessment identifies no hard constraints and technical matters are generally favourable (highways, flood risk, drainage and sewer capacity). On this basis the site is considered suitable and developable, Delivery could come soonewr through windfall given the location of this site, subject to the site becoming available and progression of a planning application.</t>
  </si>
  <si>
    <t>Developable (6–10 years). Small urban allocation (10 units). No hard constraints identified; ecology/Green Network and highways (pub status/access/egress) are mitigable. Assumed delivery 2031/32 subject to progression.</t>
  </si>
  <si>
    <t>Developable (5–10 years). The site is in an accessible urban / town centre location and is considered suitable for redevelopment in principle. However, it remains in active use for storage, which constrains availability in the short term. On this basis the site has a reasonable prospect of becoming available and viably redeveloped within years 6–10, subject to cessation/relocation of the existing use and progression of a planning application.</t>
  </si>
  <si>
    <t>Developable (5–10 years). The site comprises an existing office building within a suitable urban / town centre location and has redevelopment potential in principle. The site is currently in active employment use, and is therefore considered developable within years 6–10, with a reasonable prospect of delivery subject to the building becoming available and a redevelopment proposal coming forward.</t>
  </si>
  <si>
    <t>Developable (beyond 5 years). The site is considered suitable for redevelopment in principle, however it remains in active use and is subject to an existing lease, which constrains availability in the early plan period. The site is therefore assumed to come forward from 2034/35, aligned to the lease break clause, subject to landowner confirmation and progression of a planning application.</t>
  </si>
  <si>
    <t>Deliverable (0–5 years). Full permission (or extant consent) and initial works have commenced, providing clear evidence the development is progressing. On this basis, the site is considered available, suitable and achievable, with a realistic prospect of delivery within the first two years of the five-year period (subject to confirmation of the approved unit number / programme).</t>
  </si>
  <si>
    <t>Deliverable (0–5 years, Year 1). Reserved matters / detailed consent in place, with delivery expected in Year 1. Only one pre-commencement condition (Condition 2 – Construction Environmental Management Plan), which is proportionate and capable of being discharged promptly. The permission does not lapse until October 2027,  realistic prospect of completions within the five-year period.</t>
  </si>
  <si>
    <t>Delivery assumptions informed by evidence provided by landowner/developer following engagement</t>
  </si>
  <si>
    <t>Deliverable (0–5 years). Full planning permission granted 08/04/2024 for 31 dwellings. Conditions remain to be discharged; however the permission is live until 2027 and the developer has confirmed intention to proceed. Given the extant consent and stated developer intent, delivery is assumed in Year 1, subject to timely discharge of conditions and mobilisation. Delivery assumptions informed by evidence provided by landowner/developer following engagement</t>
  </si>
  <si>
    <t>Deliverable (0–5 years, Year 1). Full planning permission for 18 dwellings. The scheme is capable of early implementation, with limited lead-in typically associated with a small-scale residential development. The consent remains extant and does not lapse until November 2026, supporting a realistic prospect of delivery within the first year of the five-year period. Developer intent to develop. Delivery assumptions informed by evidence provided by landowner/developer following engagement</t>
  </si>
  <si>
    <t>Deliverable (0–5 years, Year 1). Full planning permission for 15 dwellings. Delivery is considered achievable within Year 1 given the scale of the scheme and absence of evidence of abnormal constraints preventing commencement. The permission remains extant and does not lapse until December 2026, supporting near-term implementation. Developer intent to develop. Delivery assumptions informed by evidence provided by landowner/developer following engagement</t>
  </si>
  <si>
    <t xml:space="preserve">Mere Park </t>
  </si>
  <si>
    <t xml:space="preserve">	
09/02/2024</t>
  </si>
  <si>
    <t>Cateogry A</t>
  </si>
  <si>
    <t>Porjected Delivery</t>
  </si>
  <si>
    <t>Fully discharged in March 20254</t>
  </si>
  <si>
    <t xml:space="preserve">As above, assumed projection. </t>
  </si>
  <si>
    <t>Barratts</t>
  </si>
  <si>
    <t xml:space="preserve">Deliverability - Category A, Category B </t>
  </si>
  <si>
    <t xml:space="preserve"> Developer Return/Projected Delivery</t>
  </si>
  <si>
    <t xml:space="preserve">Discharge of Condition </t>
  </si>
  <si>
    <t xml:space="preserve">DM Commentary </t>
  </si>
  <si>
    <t xml:space="preserve">House Builder/Registered Provider </t>
  </si>
  <si>
    <t>Category A</t>
  </si>
  <si>
    <t>Developer Return</t>
  </si>
  <si>
    <t>Partially Discharged</t>
  </si>
  <si>
    <t xml:space="preserve">Developers on site with completions as of September 2025 (Google Maps)
</t>
  </si>
  <si>
    <t>Bloor Homes</t>
  </si>
  <si>
    <t>Projected Delivery</t>
  </si>
  <si>
    <t>Fully discharged</t>
  </si>
  <si>
    <t>Completed development - (Google Maps)</t>
  </si>
  <si>
    <t>Lovell Partnerships</t>
  </si>
  <si>
    <t xml:space="preserve"> Developers on site as of September 2025 (Google Maps)</t>
  </si>
  <si>
    <t xml:space="preserve">Fully Dischagred </t>
  </si>
  <si>
    <t xml:space="preserve"> 
Under construction with completions as of September 2025 (Google Maps) 
</t>
  </si>
  <si>
    <t>Wrekin Housing Group</t>
  </si>
  <si>
    <t>Partially discharged</t>
  </si>
  <si>
    <t>Commenced on site 2025 (see Street View photo), they were aiming for a March occupation but this has been slightly delayed due to issues with a retaining wall repair. They have confirmed they will come back to Council once they have these works programmed which is likely to be April/May</t>
  </si>
  <si>
    <t xml:space="preserve">McCarthy Stone </t>
  </si>
  <si>
    <t xml:space="preserve"> Completed December 2025 </t>
  </si>
  <si>
    <t>Nuplace</t>
  </si>
  <si>
    <t xml:space="preserve">Residential units completed and occupied. Community centre element under construction with target completion July 2026
</t>
  </si>
  <si>
    <t xml:space="preserve">Developer on site as of September 2025 (Google Maps)  </t>
  </si>
  <si>
    <t>Tailored Lifestyle Group</t>
  </si>
  <si>
    <t xml:space="preserve">Site has been implemented through demolition of public house. </t>
  </si>
  <si>
    <t>Clutton Homes</t>
  </si>
  <si>
    <t>Developer on site as of September 2025 (Google Maps)</t>
  </si>
  <si>
    <t>Tilia Homes Ltd</t>
  </si>
  <si>
    <t xml:space="preserve">Understand they were previously planning for April completion for whole site. Google Maps shows number of completions as of August 2025 </t>
  </si>
  <si>
    <t>Persimmon Homes</t>
  </si>
  <si>
    <t xml:space="preserve">Fully Discharged </t>
  </si>
  <si>
    <t>This was superseded by TWC/2024/0031 Variation (drainage and plans). Applicant confirmed all units Complete and occupied.</t>
  </si>
  <si>
    <t>Non-submitted</t>
  </si>
  <si>
    <t>Ongoing legal issues and discussions - resolution to CPO and deliverable within 5-years, noting that urgent works currently being undertaken</t>
  </si>
  <si>
    <t xml:space="preserve">Town Centre Properties Ltd </t>
  </si>
  <si>
    <t>COMPLETED. Completion was some time Summer 2025 - see Google Street View</t>
  </si>
  <si>
    <t>Rapleys</t>
  </si>
  <si>
    <t>COMPLETED. Google maps shows permissin fully built out</t>
  </si>
  <si>
    <t>Upper Langley Homes</t>
  </si>
  <si>
    <t>Unknown</t>
  </si>
  <si>
    <t>Confirmed that all of the residential units completed December 2025. Contractor was Paveways</t>
  </si>
  <si>
    <t>Fully Discharged</t>
  </si>
  <si>
    <t>Search of developer website no. of units complete - https://www.lioncourthomes.com/housing-developments/shropshire/heritage-walk/ and google shows under construction. 
Building control 26 final certificates</t>
  </si>
  <si>
    <t xml:space="preserve">Lioncourt Homes </t>
  </si>
  <si>
    <t xml:space="preserve">Developers on site as of October 2025 which shows a number of completions (Google Maps) </t>
  </si>
  <si>
    <t xml:space="preserve">Central and Country </t>
  </si>
  <si>
    <t xml:space="preserve">Fully Discharged in 2025 </t>
  </si>
  <si>
    <t xml:space="preserve">On site - to be completed this year. Google Maps shows on site and are building up </t>
  </si>
  <si>
    <t>LNT Construction</t>
  </si>
  <si>
    <t>SHROPSHIRE HOMES PARSEL IS 48 dwellings.  Shropshire Homes have confirmed completion of 3 dwellings already, 20 due to be completed end of 2026, 24 by end of 2027 - with final sale due in 2028. See Google Aerial in file showing construction.
COUNTRYSIDE PARCEL IS 251 dwellings. See Google Aerial in file showing construction.</t>
  </si>
  <si>
    <t>Shropshire Homes/Countryside Partnerships</t>
  </si>
  <si>
    <t xml:space="preserve">Developers on site as of October 2025 with a number of completions (Google Maps) </t>
  </si>
  <si>
    <t>Developer started 2020/2021 . Under construction with completions as of September 2025 (Google Maps)</t>
  </si>
  <si>
    <t>Avant Homes/Miller Homes</t>
  </si>
  <si>
    <t xml:space="preserve">Countryside own 285 units and our pushing to have the final 19 all completed by June, only 2 left unsold. Google Aerial showing under construction.
Remaining units sold to Barratts, who submitted reservered matters (TWC/2022/0908 granted) to increase remaining 90 to 103 units awaiting resposne on completions Monday 16th, emailed and spoken with barratts.  </t>
  </si>
  <si>
    <t>Countryside Partnerships</t>
  </si>
  <si>
    <t xml:space="preserve">Commenced on-site in 2023. 420 dwellings completed, 50no dwelling due for completion by November 2026  Google Aerial also demonstrates </t>
  </si>
  <si>
    <t>S J Roberts Homes</t>
  </si>
  <si>
    <t xml:space="preserve">Fully discharged </t>
  </si>
  <si>
    <t>On site and under construction as of September 2025 (Google Maps) Additional reserved matters submitted to amend housing mix (TWC/2025/0315)</t>
  </si>
  <si>
    <t>Millers</t>
  </si>
  <si>
    <t>Confirmed number of completions as of September 2025 (Google Maps)</t>
  </si>
  <si>
    <t xml:space="preserve">Conditions have been fuly discharged, permission has been implemented. Further confirmation from developer that can be developed in the 5 years. </t>
  </si>
  <si>
    <t>Peter Morris</t>
  </si>
  <si>
    <t>Developers on site with completions as of October 2025 (Google Maps)</t>
  </si>
  <si>
    <t xml:space="preserve">Morro Partnerships </t>
  </si>
  <si>
    <t>No conditions to be discharged as RM permission</t>
  </si>
  <si>
    <t>Developer on site as of September 2025 with a number of completions already. (Google Maps)</t>
  </si>
  <si>
    <t>Vistry Homes</t>
  </si>
  <si>
    <t>Developer on site as of August 2025 (Google Maps eastern parcel)</t>
  </si>
  <si>
    <t>Not applicable</t>
  </si>
  <si>
    <t>Prior approval unlikely to be brought forward - early pre-applicaiton discussions on an affordable retirement living scheme - if brought forward likely completions in 28/29 financial year</t>
  </si>
  <si>
    <t>Waylander Ltd</t>
  </si>
  <si>
    <t xml:space="preserve">Discharged </t>
  </si>
  <si>
    <t xml:space="preserve">Linked to above site - uplift of 7 only </t>
  </si>
  <si>
    <t xml:space="preserve">Discharge of Conditions submitted - partially discharged </t>
  </si>
  <si>
    <t>Works have started on site. Continued correspondence being had with the Agent to try and resolve outstanding conditions at the earliest opportunity. Confirmation outlining that they hope to complete sometime in February 2027.</t>
  </si>
  <si>
    <t xml:space="preserve">Bespoke Construction </t>
  </si>
  <si>
    <t>Currently discharging conditions - on site next door</t>
  </si>
  <si>
    <t>Developer is on site as of September 2025 (Google Maps)</t>
  </si>
  <si>
    <t>ZEPHYR</t>
  </si>
  <si>
    <t>No conditions yet discharged</t>
  </si>
  <si>
    <t xml:space="preserve">Variation of Condition TWC/2026/0096  submitted - consultation period underway - application expires on the 8th May, 2026. Agent confirmed Walton Homes are working up detailed highways and drainage schemes for technical approval and also collating the information necessary to discharge other relevant conditions.  If the VAR is approved, Walton Homes intends to commence the development (this Spring) and the first homes should be completed later this year. Predict that it will be completed within the next 5 years. </t>
  </si>
  <si>
    <t xml:space="preserve">Walton Homes </t>
  </si>
  <si>
    <t>Conditions under review, Estimated decision 10th March 2026</t>
  </si>
  <si>
    <t xml:space="preserve">Commenced on site January 2026 </t>
  </si>
  <si>
    <t>Mr S Sharma</t>
  </si>
  <si>
    <t>None discharged</t>
  </si>
  <si>
    <t xml:space="preserve">Full applicaton granted. </t>
  </si>
  <si>
    <t xml:space="preserve">Transitional Living Ltd </t>
  </si>
  <si>
    <t xml:space="preserve">Consevation comments provided to Agent for review. Awaiting amended plans for approval. </t>
  </si>
  <si>
    <t>Remedial repairs works carried out to roof to make watertight - Constructuction on other elements to proceed upon approval of discharge of condition submisison</t>
  </si>
  <si>
    <t>Newgate Properties Ltd</t>
  </si>
  <si>
    <t xml:space="preserve">Some conditions submitted for discharge but not yet discharged </t>
  </si>
  <si>
    <t xml:space="preserve">They are expecting that (subject to discharge of conditions) they will be on site during Q4. A two year build is expected so completing end of 2028 and occupation early 2029. 
</t>
  </si>
  <si>
    <t xml:space="preserve">All conditions submitted for discharge and under consideration </t>
  </si>
  <si>
    <t xml:space="preserve">Currently awaiting discharge of conditions however Alex Jefferies confirmed anticipated start of May 2026 -  start roads and sewers, April 2027 - first occupation, July 2028 -  final occupation 
</t>
  </si>
  <si>
    <t>Cameron Galliers Homes</t>
  </si>
  <si>
    <t>Marketed by Nock Deighton https://www.nockdeighton.co.uk/properties/lbh250069</t>
  </si>
  <si>
    <t xml:space="preserve">Hexagon Partnership Ltd </t>
  </si>
  <si>
    <t>Category B</t>
  </si>
  <si>
    <t xml:space="preserve">Reserved matters submitted alongside projected delivery, application for 84 units </t>
  </si>
  <si>
    <t>Pickstock</t>
  </si>
  <si>
    <t>To be discharged</t>
  </si>
  <si>
    <t>Further to planning approval next step is purchase of the land by the Applicant which is underway, then seek Discharge of Conditions. Applicant has confirmed hope to be on site around autumn this year. On this basis we would expect first completions last quarter 2027 and the balance in 28</t>
  </si>
  <si>
    <t>Days New Homes Ltd</t>
  </si>
  <si>
    <t xml:space="preserve">Full </t>
  </si>
  <si>
    <t>Erection of a 74no. bedroom care home (Use Class C2) with associated access, parking, plant equipment and landscaping</t>
  </si>
  <si>
    <t>TWC/2024/0770</t>
  </si>
  <si>
    <t>Application was initially refused but allowed at appeal. No submission for discharge of conditions (as set out in the appeal decision) have been received at this time. Assumed trajectory 2030-31.</t>
  </si>
  <si>
    <t xml:space="preserve">Barcroft Estates </t>
  </si>
  <si>
    <t>On site, mobilised ready for construction, recently permitted Non material amendment for change of brick types (November 2025)</t>
  </si>
  <si>
    <t>Miller Homes</t>
  </si>
  <si>
    <t>2041-42</t>
  </si>
  <si>
    <t xml:space="preserve">Telford and Wrekin Council Additional Delivery Evidence </t>
  </si>
  <si>
    <t xml:space="preserve">Former Wilkinson Site </t>
  </si>
  <si>
    <t xml:space="preserve">Summary of Delivery Evidence </t>
  </si>
  <si>
    <t xml:space="preserve">Update to FYHLS </t>
  </si>
  <si>
    <t xml:space="preserve">Outline application submitted in January 2025 with decision due in March 2026, reserved matters submission expected September 2026 with start on site in Mrch 2027 and completed in September 2032. </t>
  </si>
  <si>
    <t xml:space="preserve">Moved along one year 60 now being delivered outside plan period. </t>
  </si>
  <si>
    <t xml:space="preserve">Intend date of outline in next 12 months (before March 2027) and a following reserved matters. In discussion with potential purchaser who may bring forward as full. Consider supply realistic timeframe </t>
  </si>
  <si>
    <t xml:space="preserve">Unchanged </t>
  </si>
  <si>
    <t xml:space="preserve">Pre-application June 2027 and applciation March 2028 with expected start on site march 2029. 80 units within plan period </t>
  </si>
  <si>
    <t>Changed from 180 units in supply to 80 units.</t>
  </si>
  <si>
    <t xml:space="preserve">Full application submitted October 2025, expected start date 2027 build programme provided by developer </t>
  </si>
  <si>
    <t>Increased from 160 to 166 and brought forward fully within supply</t>
  </si>
  <si>
    <t>Full application submitted for 207 units with determination due end of March 2026. Anticipated start on site May 2026. 
A full planning application was submitted for this site on 31.05.25 (ref TWC/2025/0382),
with the application being for 212 dwellings and validated on 29.05.25. The development
mix has subsequently been revised to 207 dwellings to accommodate comments made
by the LPA. The development mix is as set out below:
▪ Open Market Units 71 
▪ Private Rent Units 50 
▪ Affordable Units 86 
▪ Total 207</t>
  </si>
  <si>
    <t xml:space="preserve">Increased from 128 to 207 units and accounted for in 5 year supply </t>
  </si>
  <si>
    <t xml:space="preserve">Northern Trust are taking an integral role in the planning applications and have already commissioned various surveys and assessments. A Highways Assessment, Landscape Visual Impact Assessment and some ecological surveys were undertaken in 2024 but these are presently being updated. Consultants have also been instructed with regards to the remaining survey work required to support the applications. 
Northern Trust and British Sugar are still in discussions with S J Roberts, the developer of Allscott Meads, with regards to them taking forward both HO5 and HO15. If they progress with both sites the intention would be that full permission is sought for allocation HO15, which would be developed first, and outline permission sought for site HO5. This is the preferred option.
Assuming the validation of the applications in Q2 of the 2026/27 monitoring year based on the above timeline first completion on site HO15 would be Q2 of 2028/29 with the site built out by the end of 2029/30 based on a blended rate of 45pda. Assuming S J Roberts would then roll onto site HO5 a further 45 dwellings would come forward from this site in 2030/31, giving a total across both sites of 105 dwellings over the five-year period. </t>
  </si>
  <si>
    <t xml:space="preserve">Intend date of full planning application is 2026, pre-application response received in June 2025. Expected start on site 2028, projected build programme updated over three year period. </t>
  </si>
  <si>
    <t>Extended to develop over three years within supply rather than 2</t>
  </si>
  <si>
    <t xml:space="preserve">PPA agreement has been reached for application resolution to grant application by 30th October 2026.  </t>
  </si>
  <si>
    <t>Intend date of full application September 2026, Intended start date: June 2027 Expected Build programme: 12 -18 months (i.e. June 2027 - June 2028/ December 2028)
Initial geotechnical, topographical, preliminary ecological, landscape, architectural design/masterplanning and transport work undertaken. Positive pre-application discussions with the Council and highways have also taken place. Quotes sourced from technical consultants to prepare their detailed inputs to the planning application. Interviews for preferred bidders took place w/c 2nd March and currently deciding on preferred bidder. Preferred bidder likely to be looking to deliver 100% affordable housing on site. As discussed at the Hearing Session, we can confirm that we believe this site can deliver around 145 homes, informed by our technical studies to date</t>
  </si>
  <si>
    <t xml:space="preserve">Left at 89, achknowledged 145 units. </t>
  </si>
  <si>
    <t xml:space="preserve">PPA agreement has been reached for application resolution to grant application by 28th August 2026.  </t>
  </si>
  <si>
    <t xml:space="preserve">Intend date of full application late 2026/early 2027, expected start 2028. 
A full range of technical and environmental information has already been collated in relation to a previous scheme, some of which will require updating (ecology, trees etc). A feasibility layout has been prepared to form the basis of an offer from Cameron Homes to purchase the land with access through its recent development to the north-west.  It is expected that Heads of Terms can be agreed during March/early April, to enable any outstanding/outdated information to be commissioned Spring/Summer 2026, coupled with a pre-application enquiry to the LPA and response by Autumn 2026. </t>
  </si>
  <si>
    <t xml:space="preserve">Delivery moved back one year, completion by 2030/31. </t>
  </si>
  <si>
    <t>Intend date of full application late 2026/early 2027, expected start late 2027.
A topographical survey; an Ecological Appraisal and BNG Baseline Assessment have been prepared.  Access is achievable off Church Road.  The development site is in Flood Zone 1. Soft marketing has already established considerable interest in the site, which is in a strong housing market area.  It is anticipated that Heads of Terms for a purchase can be
agreed late Spring, to enable any outstanding/outdated information (tree survey; HEBDA; and drainage strategy) to be commissioned Spring/Summer 2026, to support a pre-application enquiry to the LPA with a response by early Autumn 2026.</t>
  </si>
  <si>
    <t>Total dwellings amended to 46 from 74, delivery and completion of units moved to 28/29 and 29/30</t>
  </si>
  <si>
    <t xml:space="preserve">Following pre-app, outline appliction submitted December 2026, validated Janaury 2026, traget detrmination April 2026. Anticipated that start on site can be made late 2027/early 2028, resulting in completions by 28/29. </t>
  </si>
  <si>
    <t xml:space="preserve">Numbers shifted around and increased by 10. </t>
  </si>
  <si>
    <t>Intended submission 12 months (2027) post adoption of plan in outline. Expected start on site 15 months following grant of consent, sites built out within 24-26 months of commencment
Topographical
survey, indicative sketch layouts, preliminary ecological survey undertaken</t>
  </si>
  <si>
    <t>Existing business assume site comes forward at back end of the plan</t>
  </si>
  <si>
    <t>Removed from supply and taken to 39/40 and 40/41</t>
  </si>
  <si>
    <t xml:space="preserve">Moved to deliver within 5 year supply. </t>
  </si>
  <si>
    <t xml:space="preserve">Anitipate full application in September 2026. Start on site in May 2027, complete by 29/30. 
Detailed investigations and assesments ave taken place including untrusive site investigations; flood modelling; heritage impact assessment, ecological assessments, transport impact assessment; public consultations and discussions with the LPA, Historic England and correpondance with ICOMOS. 
Site developers has ambition to bring forward application for 80 units, subject to development management review. Trajectory reflects delivery up to 60 units. </t>
  </si>
  <si>
    <t>Changed from 60 in 27/28 to 12 and then 36 in 28/29 and 12 in 29/30</t>
  </si>
  <si>
    <t>Intend date of full application 28/29, expected start date 29/30.
Some information has previously been commissioned, but an updated ecological appraisal, BNG Assessment, drainage and noise climate assessment will be required. McPhillips Construction controls the existing access off Vasey Court and expects to agree terms to purchase the site subject to planning permission.  A previous pre-application enquiry may need to be updated ahead of a full planning application say 2028/29.</t>
  </si>
  <si>
    <t>Unchanged</t>
  </si>
  <si>
    <t xml:space="preserve">Appliction will likely come forward following the build programme of allocation HO3 which is due to complete in 2030/31. Access to the site is dependent on road access that has been submitted as part of allocation HO3. </t>
  </si>
  <si>
    <t>Intend date of full application 29/30, projected completions outside of plan period. 
A full application for affordable housing was submitted in 2023, but withdrawn in 2024 because the Council considered it to be contrary to the adopted Local Plan and premature to the emerging Regulation 18 Plan. Consequently, a new purchaser will need to be identified and whilst much of the technical and environmental information will remain valid, it will be necessary to update some matters such as, ecology, BNG and tree assessments.</t>
  </si>
  <si>
    <t>Pre app advise received July 2025 Full application to be submitted in June 2026 with start on site in Feb 2027. Practrical completion expected May 28.
Pre-construction activity is being delivered by Keon Homes following appointment @ Pre
Construction Services Stage through the Wolverhampton City Council Housing
Framework. 
Keon will be appointed to construct the scheme using a JCT Design &amp; Build Contract,
subject to planning consent / final contract sum / Board Approval.</t>
  </si>
  <si>
    <t xml:space="preserve">Changed to 35 units all within 28/29 from 6 and 30. </t>
  </si>
  <si>
    <t>Prep Application submitted in October 2024 and submission of planning application epxected in October 2026, completion expected October 2028</t>
  </si>
  <si>
    <t>Push back a year and delivery split 50/50</t>
  </si>
  <si>
    <t xml:space="preserve">Based on earlier proposals, this development will comprise flats rather than two storey dwellings. That being the case, the development will have to progress in stages - single blocks of flats being completed and sold before the next is started.  However, once a block is started there will be a need to complete that block, and get it to the market, as quickly as possible to ensure continuous cash flow.  There are likely to be three blocks with 10 flats each, and so I would suggest that the first block could well be complete within the first 5 years of the new Plan becoming available, with the remaining 20 units taking, probably 2 years each to become occupied, in the years 5 to 10 of the Plan. </t>
  </si>
  <si>
    <t xml:space="preserve">7 changed to 10 in supply and spread across 3 years  </t>
  </si>
  <si>
    <t>Intend to submit full application April 2027, expected start on site November 2027 finishing in 29/30. 
All reports and surveys due to be commissioned during Spring/Summer 2026. Ecological surveys have been arranged.</t>
  </si>
  <si>
    <t xml:space="preserve">Changed from 26 units in 2033/34 to 18 in 28/29 and I 29/30 22.Totalling 40 </t>
  </si>
  <si>
    <t>Following correspondance with highways development has been reduced to 7 units</t>
  </si>
  <si>
    <t xml:space="preserve">26/27 reduced to 7 from 20 and 5 removed from 27/28. </t>
  </si>
  <si>
    <t xml:space="preserve">Expected on site between 27/28, with completion with 1 year. </t>
  </si>
  <si>
    <t xml:space="preserve">Changed to 21 units from 20 and moved back 1 year </t>
  </si>
  <si>
    <t>The form the planning application will take Full planning Ecology and tree reports have been commissioned
reports have been commissioned 
Expected start on site.Q1 2027
Completed in 27/28</t>
  </si>
  <si>
    <t xml:space="preserve">Moved back one year still in supply </t>
  </si>
  <si>
    <t xml:space="preserve">Intended date of application 2035 in outline, site is still a working quarry
with a restoration program which is being reviewed to bring areas forward for development.
Part now restored and sold to Persimmon. 2038 expected start date. Projected build programme 2038 to 20248 50 units per year  </t>
  </si>
  <si>
    <t>moved forward to 2038/39 50 units per year until end of plan period, changed from 15 in 40/41</t>
  </si>
  <si>
    <t xml:space="preserve">Intend date of full application Autumn 2026, development to commence on site either late or early Q2 of 2027. Completion by Winter 2028  
A number of technical reports in progress. </t>
  </si>
  <si>
    <t>15 units moved back to 28/29</t>
  </si>
  <si>
    <t>Intend date of full application late 2027/early 2028. Expected start late 2028. 
It is anticipated that the site will be developed as part of a joint venture between the landowner (who lives next to the site) and a bespoke small builder. A pre-application enquiry will be submitted along with the necessary information to support a full application</t>
  </si>
  <si>
    <t xml:space="preserve">Completion of 10 units split between 28/29 and 29/30. </t>
  </si>
  <si>
    <t xml:space="preserve">No further information </t>
  </si>
  <si>
    <t>The Landowner is keen to progress this scheme, and so it is likely that 5 of the total number of units (probably two storey detached properties) will be completed within 5 years, with the remaining 5 shortly after the end of that period.</t>
  </si>
  <si>
    <t xml:space="preserve">10 changed to 5 in supply nd 5 out </t>
  </si>
  <si>
    <t>Site HO34 is presently operating, quite successfully, as a small retail outlet.  For that reason the Landowner is not likely to wish to see the site redeveloped in the immediate future.   It is unlikely, then, that development of the site will commence within 5years, though it is also likely that planning permission will be sought within that period so that development can commence early in the 5 -10 year period.   As the development is likely to involve terraced properties they will have to be built in a single operation, and so NO units would become available within the first 5 year period.</t>
  </si>
  <si>
    <t xml:space="preserve">5 taken out of supply </t>
  </si>
  <si>
    <t>Expected to start on site in April 2026, completed by April 2027. Full application ganted for 189 due to be complted aby April 27. A further 94 units are currently under developent due to be completed by 2028. 
Residential development at land off Ironmasters Way has the benefit of planning consent
Ref TWC/2022/0914 (as varied under TWC/2024/0505) Works are on site for the delivery of the first 189 units, with completion programmed as
follows:
Nuplace aprtments 84 units 
Nuplace plot 10 - 10 units
Nuplace Plot 5a/11 - 23 units
Legal and general affordable homes - 72 units</t>
  </si>
  <si>
    <t xml:space="preserve">Fncreased from 215 to 333 with delivery still within 5 year supply. </t>
  </si>
  <si>
    <t xml:space="preserve">The site has been in the ownership of the Trustees for over 15 years and the constraints and opportunities of the site is understood. A range of background information including topographical surveys exists. The information will need a refresh as some is historic, prepared when the town centre masterplan was brought forward. Technical information will be prepared as part of the full planning process to meet planning application validation checklists and policy requirements. Initial conversations have taken place with the Council which will feed into detailed pre-application discussions. 
Application will be submitted in full. Start on site within 12 months of grant of permission subject to funding partner being secured, gateway 2 approval, market dynamics and viability. </t>
  </si>
  <si>
    <t xml:space="preserve">All units have been moved into the 5 year supply and split 50/50. </t>
  </si>
  <si>
    <t xml:space="preserve">Expected to start on site in 28/29 and and complete. 
Keon Homes are appointed through a Pre Construction Service Agreement to develop the master plan and prepare a planning application.
</t>
  </si>
  <si>
    <t xml:space="preserve">Increaed from 14 to 46 units all within supply </t>
  </si>
  <si>
    <t xml:space="preserve">2020/21 to 2039/40 </t>
  </si>
  <si>
    <t>2021/22 to 2040/41</t>
  </si>
  <si>
    <t>2020/21 - 2039/40</t>
  </si>
  <si>
    <t>2021/22 - 2040/41</t>
  </si>
  <si>
    <t>Contribution to Black Country Unmet need of 153 dpa</t>
  </si>
  <si>
    <t>Five year housing land supply at adoption (2026/27 – 2030/31)</t>
  </si>
  <si>
    <t>Housing requirement</t>
  </si>
  <si>
    <t>Expected position at adoption (taking account of existing completions)</t>
  </si>
  <si>
    <t>Expected position at adoption (not taking account of existing completions)</t>
  </si>
  <si>
    <t>Expected cumulative completions (2021/22-2025/26)</t>
  </si>
  <si>
    <t>Residual requirement (20,680 – 7,236)</t>
  </si>
  <si>
    <t xml:space="preserve">Adjusted five year requirement (accounting for projected completions) / Plan five year requirement (5 x 881dpa) </t>
  </si>
  <si>
    <t>Contribution to Black Country unmet need of 153 dpa (5 x 153dpa)</t>
  </si>
  <si>
    <t>Total 5 year requirement</t>
  </si>
  <si>
    <t>Annual requirement</t>
  </si>
  <si>
    <t>Expected cumulative completions (2020/21-2025/26)</t>
  </si>
  <si>
    <t>Outline application for up to 1,100 dwellings, a commercial/employment centre (use classes B1a, A1, A2, A3, A4 and C3), retention of existing farm shop, garden centre and play barn, erection of a primary school, local centre (use classes A1, A2, A3, A4, A5, C3 and D1 and D2 (community building) a retirement village, with  strategic landscaping, attenuation areas, opens space, highways and other associated infrastructure with detailed approval for access arrangements from Castle Farm Way (A4640) and Watling Street (A5) with all other matters reserved</t>
  </si>
  <si>
    <t>TWC/2014/0980</t>
  </si>
  <si>
    <t>Outline Permission</t>
  </si>
  <si>
    <t>A Reserved Matters application (ref. TWC/2025/0723) was approved on 22/01/2026 for the remaining 136 dwellings on the site. The site therefore benefits from multiple extant permissions covering its full capacity.
Given the site is already under construction and being delivered by a volume housebuilder, it is expected that development will continue without interruption. In the absence of evidence to the contrary, it is reasonable to assume that build-out will continue at a rate consistent with current delivery and comparable outlets.</t>
  </si>
  <si>
    <t>ref. TWC/2025/0723 was approved on 22/01/2026 for 136 dwellings</t>
  </si>
  <si>
    <t>Avant Homes</t>
  </si>
  <si>
    <t>MU7</t>
  </si>
  <si>
    <t>Telford Station</t>
  </si>
  <si>
    <t>The Site is currently considered Developable (6-10 years). The site is a mixed use site which will be used partially to provide 100 dwellings.</t>
  </si>
  <si>
    <t>Site Name</t>
  </si>
  <si>
    <t>2021-2041</t>
  </si>
  <si>
    <t>Supply Contribution</t>
  </si>
  <si>
    <t>% Contribution to Requirement</t>
  </si>
  <si>
    <t xml:space="preserve">% Contribution to Supply </t>
  </si>
  <si>
    <t xml:space="preserve">SC1: Land at Bratton </t>
  </si>
  <si>
    <t xml:space="preserve">SC2 : Land North East of Muxton </t>
  </si>
  <si>
    <t>SC3: Land North of A442 Wheat Leasows</t>
  </si>
  <si>
    <t>Total </t>
  </si>
  <si>
    <t>Total Dwellings</t>
  </si>
  <si>
    <t>Expected to be delivered in the plan period</t>
  </si>
  <si>
    <t>Expected completions beyond the plan period</t>
  </si>
  <si>
    <t>Land at Bratton</t>
  </si>
  <si>
    <t>Land North East of Muxton</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</si>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</sst>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0.0%"/>
    <numFmt numFmtId="165" formatCode="0.0"/>
    <numFmt numFmtId="166" formatCode="#,##0;\-#,##0;\-"/>
  </numFmts>
  <fonts count="24" x14ac:knownFonts="1">
    <font>
      <sz val="11"/>
      <color theme="1"/>
      <name val="Aptos Narrow"/>
      <family val="2"/>
      <scheme val="minor"/>
    </font>
    <font>
      <b/>
      <sz val="11"/>
      <color rgb="FFFA7D00"/>
      <name val="Aptos Narrow"/>
      <family val="2"/>
      <scheme val="minor"/>
    </font>
    <font>
      <b/>
      <sz val="10"/>
      <color theme="1"/>
      <name val="Arial"/>
      <family val="2"/>
    </font>
    <font>
      <sz val="10"/>
      <color theme="1"/>
      <name val="Arial"/>
      <family val="2"/>
    </font>
    <font>
      <sz val="8"/>
      <name val="Aptos Narrow"/>
      <family val="2"/>
      <scheme val="minor"/>
    </font>
    <font>
      <b/>
      <sz val="10"/>
      <color theme="0"/>
      <name val="Arial"/>
      <family val="2"/>
    </font>
    <font>
      <sz val="10"/>
      <color indexed="8"/>
      <name val="Arial"/>
      <family val="2"/>
    </font>
    <font>
      <b/>
      <i/>
      <sz val="10"/>
      <color indexed="8"/>
      <name val="Arial"/>
      <family val="2"/>
    </font>
    <font>
      <b/>
      <sz val="10"/>
      <color indexed="8"/>
      <name val="Arial"/>
      <family val="2"/>
    </font>
    <font>
      <b/>
      <sz val="11"/>
      <color rgb="FFFF0000"/>
      <name val="Aptos Narrow"/>
      <family val="2"/>
      <scheme val="minor"/>
    </font>
    <font>
      <b/>
      <sz val="10"/>
      <color rgb="FFFFFFFF"/>
      <name val="Arial"/>
      <family val="2"/>
    </font>
    <font>
      <sz val="10"/>
      <color rgb="FF000000"/>
      <name val="Arial"/>
      <family val="2"/>
    </font>
    <font>
      <b/>
      <sz val="10"/>
      <color rgb="FF000000"/>
      <name val="Arial"/>
      <family val="2"/>
    </font>
    <font>
      <sz val="9"/>
      <color rgb="FF000000"/>
      <name val="Arial"/>
      <family val="2"/>
    </font>
    <font>
      <sz val="9"/>
      <color theme="1"/>
      <name val="Segoe UI"/>
      <family val="2"/>
    </font>
    <font>
      <b/>
      <sz val="10"/>
      <color rgb="FFFF0000"/>
      <name val="Arial"/>
      <family val="2"/>
    </font>
    <font>
      <b/>
      <sz val="10"/>
      <name val="Arial"/>
      <family val="2"/>
    </font>
    <font>
      <sz val="10"/>
      <name val="Arial"/>
      <family val="2"/>
    </font>
    <font>
      <sz val="11"/>
      <color theme="1"/>
      <name val="Aptos Narrow"/>
      <family val="2"/>
      <scheme val="minor"/>
    </font>
    <font>
      <sz val="10"/>
      <name val="Aptos Narrow"/>
      <family val="2"/>
      <scheme val="minor"/>
    </font>
    <font>
      <sz val="11"/>
      <name val="Aptos Narrow"/>
      <family val="2"/>
      <scheme val="minor"/>
    </font>
    <font>
      <i/>
      <sz val="10"/>
      <color rgb="FF000000"/>
      <name val="Arial"/>
      <family val="2"/>
    </font>
    <font>
      <b/>
      <sz val="12"/>
      <color theme="1"/>
      <name val="Aptos Narrow"/>
      <family val="2"/>
      <scheme val="minor"/>
    </font>
    <font>
      <b/>
      <sz val="9"/>
      <color rgb="FFFFFFFF"/>
      <name val="Arial"/>
      <family val="2"/>
    </font>
  </fonts>
  <fills count="17">
    <fill>
      <patternFill patternType="none"/>
    </fill>
    <fill>
      <patternFill patternType="gray125"/>
    </fill>
    <fill>
      <patternFill patternType="solid">
        <fgColor rgb="FFF2F2F2"/>
      </patternFill>
    </fill>
    <fill>
      <patternFill patternType="solid">
        <fgColor theme="5" tint="0.79998168889431442"/>
        <bgColor indexed="64"/>
      </patternFill>
    </fill>
    <fill>
      <patternFill patternType="solid">
        <fgColor theme="0" tint="-0.14999847407452621"/>
        <bgColor indexed="64"/>
      </patternFill>
    </fill>
    <fill>
      <patternFill patternType="solid">
        <fgColor theme="2" tint="-9.9978637043366805E-2"/>
        <bgColor indexed="64"/>
      </patternFill>
    </fill>
    <fill>
      <patternFill patternType="solid">
        <fgColor theme="3" tint="0.499984740745262"/>
        <bgColor indexed="64"/>
      </patternFill>
    </fill>
    <fill>
      <patternFill patternType="solid">
        <fgColor theme="3" tint="0.89999084444715716"/>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0" tint="-0.249977111117893"/>
        <bgColor indexed="64"/>
      </patternFill>
    </fill>
    <fill>
      <patternFill patternType="solid">
        <fgColor rgb="FF002060"/>
        <bgColor indexed="64"/>
      </patternFill>
    </fill>
    <fill>
      <patternFill patternType="solid">
        <fgColor rgb="FFFFFFFF"/>
        <bgColor indexed="64"/>
      </patternFill>
    </fill>
    <fill>
      <patternFill patternType="solid">
        <fgColor rgb="FFDAF2D0"/>
        <bgColor indexed="64"/>
      </patternFill>
    </fill>
    <fill>
      <patternFill patternType="solid">
        <fgColor theme="6" tint="0.79998168889431442"/>
        <bgColor indexed="64"/>
      </patternFill>
    </fill>
    <fill>
      <patternFill patternType="solid">
        <fgColor theme="1" tint="0.499984740745262"/>
        <bgColor indexed="64"/>
      </patternFill>
    </fill>
    <fill>
      <patternFill patternType="solid">
        <fgColor theme="7" tint="0.79998168889431442"/>
        <bgColor indexed="64"/>
      </patternFill>
    </fill>
  </fills>
  <borders count="51">
    <border>
      <left/>
      <right/>
      <top/>
      <bottom/>
      <diagonal/>
    </border>
    <border>
      <left style="thin">
        <color rgb="FF7F7F7F"/>
      </left>
      <right style="thin">
        <color rgb="FF7F7F7F"/>
      </right>
      <top style="thin">
        <color rgb="FF7F7F7F"/>
      </top>
      <bottom style="thin">
        <color rgb="FF7F7F7F"/>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bottom/>
      <diagonal/>
    </border>
    <border>
      <left/>
      <right style="thin">
        <color auto="1"/>
      </right>
      <top style="thin">
        <color auto="1"/>
      </top>
      <bottom style="thin">
        <color auto="1"/>
      </bottom>
      <diagonal/>
    </border>
    <border>
      <left/>
      <right style="thin">
        <color auto="1"/>
      </right>
      <top/>
      <bottom style="thin">
        <color auto="1"/>
      </bottom>
      <diagonal/>
    </border>
    <border>
      <left/>
      <right/>
      <top/>
      <bottom style="thin">
        <color auto="1"/>
      </bottom>
      <diagonal/>
    </border>
    <border>
      <left/>
      <right/>
      <top style="thin">
        <color auto="1"/>
      </top>
      <bottom style="thin">
        <color auto="1"/>
      </bottom>
      <diagonal/>
    </border>
    <border>
      <left style="thin">
        <color auto="1"/>
      </left>
      <right/>
      <top/>
      <bottom style="thin">
        <color auto="1"/>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bottom style="medium">
        <color indexed="64"/>
      </bottom>
      <diagonal/>
    </border>
    <border>
      <left style="thin">
        <color auto="1"/>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auto="1"/>
      </left>
      <right/>
      <top style="medium">
        <color indexed="64"/>
      </top>
      <bottom style="thin">
        <color auto="1"/>
      </bottom>
      <diagonal/>
    </border>
    <border>
      <left style="thin">
        <color indexed="64"/>
      </left>
      <right style="medium">
        <color indexed="64"/>
      </right>
      <top style="medium">
        <color indexed="64"/>
      </top>
      <bottom style="thin">
        <color indexed="64"/>
      </bottom>
      <diagonal/>
    </border>
    <border>
      <left style="thin">
        <color auto="1"/>
      </left>
      <right/>
      <top/>
      <bottom style="medium">
        <color indexed="64"/>
      </bottom>
      <diagonal/>
    </border>
    <border>
      <left/>
      <right style="medium">
        <color rgb="FFFFFFFF"/>
      </right>
      <top style="medium">
        <color rgb="FFFFFFFF"/>
      </top>
      <bottom style="medium">
        <color indexed="64"/>
      </bottom>
      <diagonal/>
    </border>
    <border>
      <left style="medium">
        <color rgb="FFFFFFFF"/>
      </left>
      <right style="medium">
        <color rgb="FFFFFFFF"/>
      </right>
      <top style="medium">
        <color rgb="FFFFFFFF"/>
      </top>
      <bottom style="medium">
        <color indexed="64"/>
      </bottom>
      <diagonal/>
    </border>
    <border>
      <left style="medium">
        <color rgb="FFFFFFFF"/>
      </left>
      <right style="medium">
        <color rgb="FFFFFFFF"/>
      </right>
      <top style="medium">
        <color rgb="FFFFFFFF"/>
      </top>
      <bottom/>
      <diagonal/>
    </border>
    <border>
      <left style="medium">
        <color rgb="FFFFFFFF"/>
      </left>
      <right style="medium">
        <color rgb="FFFFFFFF"/>
      </right>
      <top/>
      <bottom style="medium">
        <color indexed="64"/>
      </bottom>
      <diagonal/>
    </border>
    <border>
      <left/>
      <right style="medium">
        <color rgb="FFFFFFFF"/>
      </right>
      <top style="medium">
        <color rgb="FFFFFFFF"/>
      </top>
      <bottom style="medium">
        <color rgb="FFFFFFFF"/>
      </bottom>
      <diagonal/>
    </border>
    <border>
      <left/>
      <right/>
      <top style="medium">
        <color rgb="FFFFFFFF"/>
      </top>
      <bottom style="medium">
        <color rgb="FFFFFFFF"/>
      </bottom>
      <diagonal/>
    </border>
    <border>
      <left/>
      <right style="medium">
        <color rgb="FFFFFFFF"/>
      </right>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rgb="FFFFFFFF"/>
      </left>
      <right/>
      <top style="medium">
        <color rgb="FFFFFFFF"/>
      </top>
      <bottom style="medium">
        <color rgb="FFFFFFFF"/>
      </bottom>
      <diagonal/>
    </border>
    <border>
      <left style="medium">
        <color rgb="FFFFFFFF"/>
      </left>
      <right style="medium">
        <color rgb="FFFFFFFF"/>
      </right>
      <top/>
      <bottom style="medium">
        <color rgb="FFFFFFFF"/>
      </bottom>
      <diagonal/>
    </border>
    <border>
      <left/>
      <right style="medium">
        <color rgb="FFFFFFFF"/>
      </right>
      <top/>
      <bottom style="medium">
        <color rgb="FFFFFFFF"/>
      </bottom>
      <diagonal/>
    </border>
  </borders>
  <cellStyleXfs count="6">
    <xf numFmtId="0" fontId="0" fillId="0" borderId="0"/>
    <xf numFmtId="0" fontId="1" fillId="2" borderId="1" applyNumberFormat="0" applyAlignment="0" applyProtection="0"/>
    <xf numFmtId="0" fontId="6" fillId="0" borderId="0"/>
    <xf numFmtId="9" fontId="6" fillId="0" borderId="0" applyFont="0" applyFill="0" applyBorder="0" applyAlignment="0" applyProtection="0"/>
    <xf numFmtId="43" fontId="18" fillId="0" borderId="0" applyFont="0" applyFill="0" applyBorder="0" applyAlignment="0" applyProtection="0"/>
    <xf numFmtId="9" fontId="18" fillId="0" borderId="0" applyFont="0" applyFill="0" applyBorder="0" applyAlignment="0" applyProtection="0"/>
  </cellStyleXfs>
  <cellXfs count="229">
    <xf numFmtId="0" fontId="0" fillId="0" borderId="0" xfId="0"/>
    <xf numFmtId="0" fontId="3" fillId="0" borderId="0" xfId="0" applyFont="1"/>
    <xf numFmtId="0" fontId="0" fillId="0" borderId="0" xfId="0" applyAlignment="1">
      <alignment wrapText="1"/>
    </xf>
    <xf numFmtId="0" fontId="6" fillId="0" borderId="0" xfId="2"/>
    <xf numFmtId="0" fontId="2" fillId="0" borderId="0" xfId="0" applyFont="1"/>
    <xf numFmtId="3" fontId="0" fillId="0" borderId="0" xfId="0" applyNumberFormat="1"/>
    <xf numFmtId="0" fontId="14" fillId="0" borderId="0" xfId="0" applyFont="1"/>
    <xf numFmtId="0" fontId="13" fillId="13" borderId="0" xfId="0" applyFont="1" applyFill="1" applyAlignment="1">
      <alignment vertical="center"/>
    </xf>
    <xf numFmtId="0" fontId="9" fillId="0" borderId="0" xfId="0" applyFont="1" applyAlignment="1">
      <alignment wrapText="1"/>
    </xf>
    <xf numFmtId="0" fontId="15" fillId="0" borderId="0" xfId="0" applyFont="1"/>
    <xf numFmtId="0" fontId="5" fillId="10" borderId="21" xfId="0" applyFont="1" applyFill="1" applyBorder="1" applyAlignment="1">
      <alignment horizontal="center" vertical="center" wrapText="1"/>
    </xf>
    <xf numFmtId="0" fontId="5" fillId="10" borderId="22" xfId="0" applyFont="1" applyFill="1" applyBorder="1" applyAlignment="1">
      <alignment horizontal="center" vertical="center" wrapText="1"/>
    </xf>
    <xf numFmtId="0" fontId="16" fillId="5" borderId="17" xfId="0" applyFont="1" applyFill="1" applyBorder="1" applyAlignment="1">
      <alignment horizontal="center" vertical="center" wrapText="1"/>
    </xf>
    <xf numFmtId="0" fontId="17" fillId="5" borderId="3" xfId="0" applyFont="1" applyFill="1" applyBorder="1" applyAlignment="1">
      <alignment horizontal="left" vertical="center"/>
    </xf>
    <xf numFmtId="3" fontId="17" fillId="5" borderId="3" xfId="0" applyNumberFormat="1" applyFont="1" applyFill="1" applyBorder="1" applyAlignment="1">
      <alignment horizontal="center" vertical="center" wrapText="1"/>
    </xf>
    <xf numFmtId="3" fontId="17" fillId="5" borderId="3" xfId="0" applyNumberFormat="1" applyFont="1" applyFill="1" applyBorder="1" applyAlignment="1">
      <alignment horizontal="center" vertical="center"/>
    </xf>
    <xf numFmtId="0" fontId="16" fillId="5" borderId="14" xfId="0" applyFont="1" applyFill="1" applyBorder="1" applyAlignment="1">
      <alignment horizontal="center" vertical="center" wrapText="1"/>
    </xf>
    <xf numFmtId="0" fontId="17" fillId="5" borderId="18" xfId="0" applyFont="1" applyFill="1" applyBorder="1" applyAlignment="1">
      <alignment horizontal="left" vertical="center"/>
    </xf>
    <xf numFmtId="3" fontId="17" fillId="5" borderId="18" xfId="0" applyNumberFormat="1" applyFont="1" applyFill="1" applyBorder="1" applyAlignment="1">
      <alignment horizontal="center" vertical="center" wrapText="1"/>
    </xf>
    <xf numFmtId="3" fontId="17" fillId="5" borderId="18" xfId="0" applyNumberFormat="1" applyFont="1" applyFill="1" applyBorder="1" applyAlignment="1">
      <alignment horizontal="center" vertical="center"/>
    </xf>
    <xf numFmtId="0" fontId="16" fillId="5" borderId="26" xfId="0" applyFont="1" applyFill="1" applyBorder="1" applyAlignment="1">
      <alignment horizontal="center" vertical="center"/>
    </xf>
    <xf numFmtId="0" fontId="17" fillId="5" borderId="19" xfId="0" applyFont="1" applyFill="1" applyBorder="1" applyAlignment="1">
      <alignment horizontal="left" vertical="center"/>
    </xf>
    <xf numFmtId="3" fontId="17" fillId="5" borderId="19" xfId="0" applyNumberFormat="1" applyFont="1" applyFill="1" applyBorder="1" applyAlignment="1">
      <alignment horizontal="center" vertical="center"/>
    </xf>
    <xf numFmtId="0" fontId="2" fillId="6" borderId="20" xfId="0" applyFont="1" applyFill="1" applyBorder="1" applyAlignment="1">
      <alignment horizontal="center" vertical="center"/>
    </xf>
    <xf numFmtId="0" fontId="2" fillId="6" borderId="21" xfId="0" applyFont="1" applyFill="1" applyBorder="1" applyAlignment="1">
      <alignment horizontal="left" vertical="center"/>
    </xf>
    <xf numFmtId="3" fontId="3" fillId="6" borderId="21" xfId="0" applyNumberFormat="1" applyFont="1" applyFill="1" applyBorder="1" applyAlignment="1">
      <alignment horizontal="center" vertical="center"/>
    </xf>
    <xf numFmtId="3" fontId="3" fillId="6" borderId="22" xfId="0" applyNumberFormat="1" applyFont="1" applyFill="1" applyBorder="1" applyAlignment="1">
      <alignment horizontal="center" vertical="center"/>
    </xf>
    <xf numFmtId="0" fontId="2" fillId="7" borderId="17" xfId="0" applyFont="1" applyFill="1" applyBorder="1" applyAlignment="1">
      <alignment horizontal="center" vertical="center"/>
    </xf>
    <xf numFmtId="0" fontId="3" fillId="7" borderId="3" xfId="0" applyFont="1" applyFill="1" applyBorder="1" applyAlignment="1">
      <alignment horizontal="left" vertical="center"/>
    </xf>
    <xf numFmtId="3" fontId="3" fillId="7" borderId="3" xfId="0" applyNumberFormat="1" applyFont="1" applyFill="1" applyBorder="1" applyAlignment="1">
      <alignment horizontal="center" vertical="center"/>
    </xf>
    <xf numFmtId="0" fontId="2" fillId="7" borderId="14" xfId="0" applyFont="1" applyFill="1" applyBorder="1" applyAlignment="1">
      <alignment horizontal="center" vertical="center"/>
    </xf>
    <xf numFmtId="0" fontId="3" fillId="7" borderId="18" xfId="0" applyFont="1" applyFill="1" applyBorder="1" applyAlignment="1">
      <alignment horizontal="left" vertical="center"/>
    </xf>
    <xf numFmtId="3" fontId="3" fillId="7" borderId="18" xfId="0" applyNumberFormat="1" applyFont="1" applyFill="1" applyBorder="1" applyAlignment="1">
      <alignment horizontal="center" vertical="center"/>
    </xf>
    <xf numFmtId="0" fontId="2" fillId="5" borderId="14" xfId="0" applyFont="1" applyFill="1" applyBorder="1" applyAlignment="1">
      <alignment horizontal="center" vertical="center"/>
    </xf>
    <xf numFmtId="0" fontId="3" fillId="5" borderId="18" xfId="0" applyFont="1" applyFill="1" applyBorder="1"/>
    <xf numFmtId="3" fontId="3" fillId="5" borderId="18" xfId="0" applyNumberFormat="1" applyFont="1" applyFill="1" applyBorder="1" applyAlignment="1">
      <alignment horizontal="center" vertical="center"/>
    </xf>
    <xf numFmtId="0" fontId="2" fillId="7" borderId="26" xfId="0" applyFont="1" applyFill="1" applyBorder="1" applyAlignment="1">
      <alignment horizontal="center" vertical="center"/>
    </xf>
    <xf numFmtId="0" fontId="3" fillId="7" borderId="19" xfId="0" applyFont="1" applyFill="1" applyBorder="1" applyAlignment="1">
      <alignment horizontal="left" vertical="center"/>
    </xf>
    <xf numFmtId="3" fontId="3" fillId="7" borderId="19" xfId="0" applyNumberFormat="1" applyFont="1" applyFill="1" applyBorder="1" applyAlignment="1">
      <alignment horizontal="center" vertical="center"/>
    </xf>
    <xf numFmtId="0" fontId="2" fillId="8" borderId="20" xfId="0" applyFont="1" applyFill="1" applyBorder="1" applyAlignment="1">
      <alignment horizontal="center" vertical="center"/>
    </xf>
    <xf numFmtId="0" fontId="2" fillId="8" borderId="21" xfId="0" applyFont="1" applyFill="1" applyBorder="1" applyAlignment="1">
      <alignment horizontal="left" vertical="center"/>
    </xf>
    <xf numFmtId="3" fontId="3" fillId="8" borderId="21" xfId="0" applyNumberFormat="1" applyFont="1" applyFill="1" applyBorder="1" applyAlignment="1">
      <alignment horizontal="center" vertical="center"/>
    </xf>
    <xf numFmtId="3" fontId="3" fillId="8" borderId="22" xfId="0" applyNumberFormat="1" applyFont="1" applyFill="1" applyBorder="1" applyAlignment="1">
      <alignment horizontal="center" vertical="center"/>
    </xf>
    <xf numFmtId="0" fontId="2" fillId="9" borderId="14" xfId="0" applyFont="1" applyFill="1" applyBorder="1" applyAlignment="1">
      <alignment horizontal="center" vertical="center"/>
    </xf>
    <xf numFmtId="0" fontId="11" fillId="13" borderId="18" xfId="0" applyFont="1" applyFill="1" applyBorder="1" applyAlignment="1">
      <alignment vertical="center"/>
    </xf>
    <xf numFmtId="3" fontId="3" fillId="9" borderId="18" xfId="0" applyNumberFormat="1" applyFont="1" applyFill="1" applyBorder="1" applyAlignment="1">
      <alignment horizontal="center" vertical="center"/>
    </xf>
    <xf numFmtId="0" fontId="2" fillId="9" borderId="15" xfId="0" applyFont="1" applyFill="1" applyBorder="1" applyAlignment="1">
      <alignment horizontal="center" vertical="center"/>
    </xf>
    <xf numFmtId="0" fontId="11" fillId="13" borderId="16" xfId="0" applyFont="1" applyFill="1" applyBorder="1" applyAlignment="1">
      <alignment vertical="center"/>
    </xf>
    <xf numFmtId="3" fontId="3" fillId="9" borderId="16" xfId="0" applyNumberFormat="1" applyFont="1" applyFill="1" applyBorder="1" applyAlignment="1">
      <alignment horizontal="center" vertical="center"/>
    </xf>
    <xf numFmtId="0" fontId="15" fillId="0" borderId="0" xfId="0" applyFont="1" applyAlignment="1">
      <alignment wrapText="1"/>
    </xf>
    <xf numFmtId="0" fontId="3" fillId="0" borderId="0" xfId="0" applyFont="1" applyAlignment="1">
      <alignment wrapText="1"/>
    </xf>
    <xf numFmtId="0" fontId="2" fillId="4" borderId="2" xfId="0" applyFont="1" applyFill="1" applyBorder="1" applyAlignment="1">
      <alignment horizontal="center" vertical="center" wrapText="1"/>
    </xf>
    <xf numFmtId="0" fontId="2" fillId="4" borderId="3" xfId="0" applyFont="1" applyFill="1" applyBorder="1" applyAlignment="1">
      <alignment horizontal="center" vertical="center" wrapText="1"/>
    </xf>
    <xf numFmtId="0" fontId="17" fillId="0" borderId="2" xfId="0" applyFont="1" applyBorder="1" applyAlignment="1">
      <alignment horizontal="center" vertical="center" wrapText="1"/>
    </xf>
    <xf numFmtId="0" fontId="17" fillId="0" borderId="2" xfId="1" applyFont="1" applyFill="1" applyBorder="1" applyAlignment="1">
      <alignment horizontal="center" vertical="center" wrapText="1"/>
    </xf>
    <xf numFmtId="0" fontId="17" fillId="3" borderId="2" xfId="1" applyFont="1" applyFill="1" applyBorder="1" applyAlignment="1">
      <alignment horizontal="center" vertical="center" wrapText="1"/>
    </xf>
    <xf numFmtId="3" fontId="6" fillId="0" borderId="18" xfId="2" applyNumberFormat="1" applyBorder="1" applyAlignment="1">
      <alignment horizontal="center" vertical="center"/>
    </xf>
    <xf numFmtId="0" fontId="6" fillId="4" borderId="18" xfId="2" applyFill="1" applyBorder="1" applyAlignment="1">
      <alignment horizontal="center" vertical="center"/>
    </xf>
    <xf numFmtId="0" fontId="6" fillId="0" borderId="0" xfId="2" applyAlignment="1">
      <alignment vertical="top"/>
    </xf>
    <xf numFmtId="0" fontId="5" fillId="11" borderId="18" xfId="2" applyFont="1" applyFill="1" applyBorder="1" applyAlignment="1">
      <alignment horizontal="center" vertical="center"/>
    </xf>
    <xf numFmtId="164" fontId="7" fillId="0" borderId="18" xfId="3" applyNumberFormat="1" applyFont="1" applyBorder="1" applyAlignment="1">
      <alignment horizontal="center" vertical="center"/>
    </xf>
    <xf numFmtId="0" fontId="7" fillId="4" borderId="18" xfId="2" applyFont="1" applyFill="1" applyBorder="1" applyAlignment="1">
      <alignment horizontal="center" vertical="center"/>
    </xf>
    <xf numFmtId="0" fontId="5" fillId="11" borderId="8" xfId="2" applyFont="1" applyFill="1" applyBorder="1" applyAlignment="1">
      <alignment horizontal="center" vertical="center"/>
    </xf>
    <xf numFmtId="0" fontId="7" fillId="0" borderId="0" xfId="2" applyFont="1"/>
    <xf numFmtId="3" fontId="7" fillId="0" borderId="18" xfId="2" applyNumberFormat="1" applyFont="1" applyBorder="1" applyAlignment="1">
      <alignment horizontal="center" vertical="center"/>
    </xf>
    <xf numFmtId="0" fontId="7" fillId="0" borderId="0" xfId="2" applyFont="1" applyAlignment="1">
      <alignment horizontal="left" vertical="top"/>
    </xf>
    <xf numFmtId="0" fontId="8" fillId="0" borderId="0" xfId="2" applyFont="1"/>
    <xf numFmtId="0" fontId="6" fillId="0" borderId="0" xfId="2" applyAlignment="1">
      <alignment horizontal="left" vertical="top" wrapText="1"/>
    </xf>
    <xf numFmtId="164" fontId="3" fillId="0" borderId="18" xfId="3" applyNumberFormat="1" applyFont="1" applyBorder="1" applyAlignment="1">
      <alignment horizontal="center" vertical="center"/>
    </xf>
    <xf numFmtId="0" fontId="2" fillId="0" borderId="29" xfId="0" applyFont="1" applyBorder="1"/>
    <xf numFmtId="3" fontId="16" fillId="0" borderId="18" xfId="0" applyNumberFormat="1" applyFont="1" applyBorder="1" applyAlignment="1">
      <alignment horizontal="center" vertical="center"/>
    </xf>
    <xf numFmtId="166" fontId="16" fillId="0" borderId="18" xfId="0" applyNumberFormat="1" applyFont="1" applyBorder="1" applyAlignment="1">
      <alignment horizontal="center" vertical="center"/>
    </xf>
    <xf numFmtId="0" fontId="10" fillId="11" borderId="18" xfId="0" applyFont="1" applyFill="1" applyBorder="1" applyAlignment="1">
      <alignment horizontal="center" vertical="center"/>
    </xf>
    <xf numFmtId="3" fontId="11" fillId="12" borderId="18" xfId="0" applyNumberFormat="1" applyFont="1" applyFill="1" applyBorder="1" applyAlignment="1">
      <alignment horizontal="center" vertical="center"/>
    </xf>
    <xf numFmtId="3" fontId="12" fillId="5" borderId="18" xfId="0" applyNumberFormat="1" applyFont="1" applyFill="1" applyBorder="1" applyAlignment="1">
      <alignment horizontal="center" vertical="center"/>
    </xf>
    <xf numFmtId="3" fontId="10" fillId="11" borderId="18" xfId="0" applyNumberFormat="1" applyFont="1" applyFill="1" applyBorder="1" applyAlignment="1">
      <alignment horizontal="center" vertical="center"/>
    </xf>
    <xf numFmtId="0" fontId="11" fillId="12" borderId="18" xfId="0" applyFont="1" applyFill="1" applyBorder="1" applyAlignment="1">
      <alignment horizontal="center" vertical="center"/>
    </xf>
    <xf numFmtId="0" fontId="10" fillId="11" borderId="18" xfId="0" applyFont="1" applyFill="1" applyBorder="1" applyAlignment="1">
      <alignment horizontal="center" vertical="center" wrapText="1"/>
    </xf>
    <xf numFmtId="3" fontId="11" fillId="12" borderId="18" xfId="0" applyNumberFormat="1" applyFont="1" applyFill="1" applyBorder="1" applyAlignment="1">
      <alignment horizontal="center" vertical="center" wrapText="1"/>
    </xf>
    <xf numFmtId="1" fontId="11" fillId="12" borderId="18" xfId="0" applyNumberFormat="1" applyFont="1" applyFill="1" applyBorder="1" applyAlignment="1">
      <alignment horizontal="center" vertical="center" wrapText="1"/>
    </xf>
    <xf numFmtId="3" fontId="12" fillId="5" borderId="18" xfId="0" applyNumberFormat="1" applyFont="1" applyFill="1" applyBorder="1" applyAlignment="1">
      <alignment horizontal="center" vertical="center" wrapText="1"/>
    </xf>
    <xf numFmtId="0" fontId="17" fillId="0" borderId="0" xfId="0" applyFont="1" applyAlignment="1">
      <alignment horizontal="center" vertical="center" wrapText="1"/>
    </xf>
    <xf numFmtId="0" fontId="16" fillId="0" borderId="0" xfId="0" applyFont="1" applyAlignment="1">
      <alignment vertical="center" wrapText="1"/>
    </xf>
    <xf numFmtId="0" fontId="16" fillId="4" borderId="18" xfId="0" applyFont="1" applyFill="1" applyBorder="1" applyAlignment="1">
      <alignment horizontal="center" vertical="center" wrapText="1"/>
    </xf>
    <xf numFmtId="166" fontId="17" fillId="0" borderId="2" xfId="0" applyNumberFormat="1" applyFont="1" applyBorder="1" applyAlignment="1">
      <alignment horizontal="center" vertical="center"/>
    </xf>
    <xf numFmtId="0" fontId="17" fillId="0" borderId="0" xfId="0" applyFont="1" applyAlignment="1">
      <alignment horizontal="center" vertical="center"/>
    </xf>
    <xf numFmtId="0" fontId="17" fillId="0" borderId="18" xfId="0" applyFont="1" applyBorder="1" applyAlignment="1">
      <alignment horizontal="center" vertical="center" wrapText="1"/>
    </xf>
    <xf numFmtId="0" fontId="16" fillId="10" borderId="20" xfId="0" applyFont="1" applyFill="1" applyBorder="1" applyAlignment="1">
      <alignment horizontal="center" wrapText="1"/>
    </xf>
    <xf numFmtId="0" fontId="17" fillId="0" borderId="2" xfId="0" applyFont="1" applyBorder="1" applyAlignment="1">
      <alignment horizontal="center" vertical="center"/>
    </xf>
    <xf numFmtId="0" fontId="17" fillId="0" borderId="18" xfId="0" applyFont="1" applyBorder="1" applyAlignment="1">
      <alignment horizontal="center" vertical="center"/>
    </xf>
    <xf numFmtId="0" fontId="17" fillId="3" borderId="2" xfId="0" applyFont="1" applyFill="1" applyBorder="1" applyAlignment="1">
      <alignment horizontal="center" vertical="center"/>
    </xf>
    <xf numFmtId="0" fontId="17" fillId="0" borderId="3" xfId="0" applyFont="1" applyBorder="1" applyAlignment="1">
      <alignment horizontal="center" vertical="center" wrapText="1"/>
    </xf>
    <xf numFmtId="3" fontId="16" fillId="0" borderId="18" xfId="4" applyNumberFormat="1" applyFont="1" applyBorder="1" applyAlignment="1">
      <alignment horizontal="center" vertical="center"/>
    </xf>
    <xf numFmtId="0" fontId="17" fillId="0" borderId="5" xfId="0" applyFont="1" applyBorder="1" applyAlignment="1">
      <alignment horizontal="left" vertical="center"/>
    </xf>
    <xf numFmtId="0" fontId="16" fillId="0" borderId="0" xfId="0" applyFont="1" applyAlignment="1">
      <alignment horizontal="center" vertical="center" wrapText="1"/>
    </xf>
    <xf numFmtId="0" fontId="19" fillId="0" borderId="0" xfId="0" applyFont="1" applyAlignment="1">
      <alignment horizontal="center" vertical="center"/>
    </xf>
    <xf numFmtId="0" fontId="19" fillId="0" borderId="0" xfId="0" applyFont="1" applyAlignment="1">
      <alignment horizontal="center" vertical="center" wrapText="1"/>
    </xf>
    <xf numFmtId="0" fontId="16" fillId="5" borderId="18" xfId="0" applyFont="1" applyFill="1" applyBorder="1" applyAlignment="1">
      <alignment horizontal="center" vertical="center" wrapText="1"/>
    </xf>
    <xf numFmtId="0" fontId="16" fillId="5" borderId="2" xfId="0" applyFont="1" applyFill="1" applyBorder="1" applyAlignment="1">
      <alignment horizontal="center" vertical="center" wrapText="1"/>
    </xf>
    <xf numFmtId="0" fontId="16" fillId="5" borderId="9" xfId="0" applyFont="1" applyFill="1" applyBorder="1" applyAlignment="1">
      <alignment horizontal="center" vertical="center" wrapText="1"/>
    </xf>
    <xf numFmtId="0" fontId="16" fillId="4" borderId="2" xfId="0" applyFont="1" applyFill="1" applyBorder="1" applyAlignment="1">
      <alignment horizontal="center" vertical="center" wrapText="1"/>
    </xf>
    <xf numFmtId="0" fontId="17" fillId="0" borderId="9" xfId="0" applyFont="1" applyBorder="1" applyAlignment="1">
      <alignment horizontal="center" vertical="center"/>
    </xf>
    <xf numFmtId="14" fontId="17" fillId="0" borderId="2" xfId="0" applyNumberFormat="1" applyFont="1" applyBorder="1" applyAlignment="1">
      <alignment horizontal="center" vertical="center"/>
    </xf>
    <xf numFmtId="3" fontId="17" fillId="0" borderId="2" xfId="0" applyNumberFormat="1" applyFont="1" applyBorder="1" applyAlignment="1">
      <alignment horizontal="center" vertical="center"/>
    </xf>
    <xf numFmtId="166" fontId="17" fillId="0" borderId="18" xfId="0" applyNumberFormat="1" applyFont="1" applyBorder="1" applyAlignment="1">
      <alignment horizontal="center" vertical="center"/>
    </xf>
    <xf numFmtId="166" fontId="17" fillId="3" borderId="2" xfId="0" applyNumberFormat="1" applyFont="1" applyFill="1" applyBorder="1" applyAlignment="1">
      <alignment horizontal="center" vertical="center"/>
    </xf>
    <xf numFmtId="3" fontId="17" fillId="0" borderId="18" xfId="0" applyNumberFormat="1" applyFont="1" applyBorder="1" applyAlignment="1">
      <alignment horizontal="center" vertical="center"/>
    </xf>
    <xf numFmtId="166" fontId="17" fillId="3" borderId="18" xfId="0" applyNumberFormat="1" applyFont="1" applyFill="1" applyBorder="1" applyAlignment="1">
      <alignment horizontal="center" vertical="center"/>
    </xf>
    <xf numFmtId="14" fontId="17" fillId="0" borderId="18" xfId="0" applyNumberFormat="1" applyFont="1" applyBorder="1" applyAlignment="1">
      <alignment horizontal="center" vertical="center" wrapText="1"/>
    </xf>
    <xf numFmtId="14" fontId="16" fillId="0" borderId="2" xfId="0" applyNumberFormat="1" applyFont="1" applyBorder="1" applyAlignment="1">
      <alignment horizontal="center" vertical="center"/>
    </xf>
    <xf numFmtId="0" fontId="17" fillId="0" borderId="11" xfId="0" applyFont="1" applyBorder="1" applyAlignment="1">
      <alignment vertical="center" wrapText="1"/>
    </xf>
    <xf numFmtId="0" fontId="17" fillId="0" borderId="10" xfId="0" applyFont="1" applyBorder="1" applyAlignment="1">
      <alignment vertical="center" wrapText="1"/>
    </xf>
    <xf numFmtId="0" fontId="8" fillId="0" borderId="0" xfId="0" applyFont="1" applyAlignment="1">
      <alignment vertical="center"/>
    </xf>
    <xf numFmtId="0" fontId="8" fillId="0" borderId="7" xfId="0" applyFont="1" applyBorder="1" applyAlignment="1">
      <alignment vertical="center"/>
    </xf>
    <xf numFmtId="0" fontId="17" fillId="0" borderId="0" xfId="0" applyFont="1" applyAlignment="1">
      <alignment wrapText="1"/>
    </xf>
    <xf numFmtId="0" fontId="20" fillId="0" borderId="0" xfId="0" applyFont="1" applyAlignment="1">
      <alignment wrapText="1"/>
    </xf>
    <xf numFmtId="1" fontId="17" fillId="0" borderId="18" xfId="0" applyNumberFormat="1" applyFont="1" applyBorder="1" applyAlignment="1">
      <alignment horizontal="center" vertical="center" wrapText="1"/>
    </xf>
    <xf numFmtId="166" fontId="17" fillId="0" borderId="18" xfId="0" applyNumberFormat="1" applyFont="1" applyBorder="1" applyAlignment="1">
      <alignment horizontal="center" vertical="center" wrapText="1"/>
    </xf>
    <xf numFmtId="166" fontId="17" fillId="3" borderId="18" xfId="0" applyNumberFormat="1" applyFont="1" applyFill="1" applyBorder="1" applyAlignment="1">
      <alignment horizontal="center" vertical="center" wrapText="1"/>
    </xf>
    <xf numFmtId="0" fontId="19" fillId="0" borderId="18" xfId="0" applyFont="1" applyBorder="1" applyAlignment="1">
      <alignment horizontal="center" vertical="center" wrapText="1"/>
    </xf>
    <xf numFmtId="1" fontId="17" fillId="0" borderId="18" xfId="0" applyNumberFormat="1" applyFont="1" applyBorder="1" applyAlignment="1">
      <alignment horizontal="center" vertical="center"/>
    </xf>
    <xf numFmtId="1" fontId="17" fillId="0" borderId="28" xfId="0" applyNumberFormat="1" applyFont="1" applyBorder="1" applyAlignment="1">
      <alignment horizontal="center" vertical="center" wrapText="1"/>
    </xf>
    <xf numFmtId="0" fontId="20" fillId="14" borderId="0" xfId="0" applyFont="1" applyFill="1" applyAlignment="1">
      <alignment wrapText="1"/>
    </xf>
    <xf numFmtId="0" fontId="17" fillId="0" borderId="28" xfId="0" applyFont="1" applyBorder="1" applyAlignment="1">
      <alignment horizontal="center" vertical="center" wrapText="1"/>
    </xf>
    <xf numFmtId="1" fontId="17" fillId="0" borderId="28" xfId="0" applyNumberFormat="1" applyFont="1" applyBorder="1" applyAlignment="1">
      <alignment horizontal="center" vertical="center"/>
    </xf>
    <xf numFmtId="3" fontId="17" fillId="0" borderId="18" xfId="0" applyNumberFormat="1" applyFont="1" applyBorder="1" applyAlignment="1">
      <alignment horizontal="center" vertical="center" wrapText="1"/>
    </xf>
    <xf numFmtId="0" fontId="16" fillId="0" borderId="18" xfId="0" applyFont="1" applyBorder="1" applyAlignment="1">
      <alignment horizontal="center" vertical="center" wrapText="1"/>
    </xf>
    <xf numFmtId="0" fontId="17" fillId="0" borderId="0" xfId="0" applyFont="1"/>
    <xf numFmtId="0" fontId="0" fillId="0" borderId="5" xfId="0" applyBorder="1"/>
    <xf numFmtId="0" fontId="5" fillId="10" borderId="33" xfId="0" applyFont="1" applyFill="1" applyBorder="1" applyAlignment="1">
      <alignment horizontal="center" vertical="center" wrapText="1"/>
    </xf>
    <xf numFmtId="3" fontId="3" fillId="6" borderId="33" xfId="0" applyNumberFormat="1" applyFont="1" applyFill="1" applyBorder="1" applyAlignment="1">
      <alignment horizontal="center" vertical="center"/>
    </xf>
    <xf numFmtId="3" fontId="3" fillId="8" borderId="33" xfId="0" applyNumberFormat="1" applyFont="1" applyFill="1" applyBorder="1" applyAlignment="1">
      <alignment horizontal="center" vertical="center"/>
    </xf>
    <xf numFmtId="3" fontId="16" fillId="5" borderId="13" xfId="0" applyNumberFormat="1" applyFont="1" applyFill="1" applyBorder="1" applyAlignment="1">
      <alignment horizontal="center" vertical="center"/>
    </xf>
    <xf numFmtId="3" fontId="2" fillId="7" borderId="23" xfId="0" applyNumberFormat="1" applyFont="1" applyFill="1" applyBorder="1" applyAlignment="1">
      <alignment horizontal="center" vertical="center"/>
    </xf>
    <xf numFmtId="3" fontId="2" fillId="7" borderId="13" xfId="0" applyNumberFormat="1" applyFont="1" applyFill="1" applyBorder="1" applyAlignment="1">
      <alignment horizontal="center" vertical="center"/>
    </xf>
    <xf numFmtId="0" fontId="2" fillId="9" borderId="34" xfId="0" applyFont="1" applyFill="1" applyBorder="1" applyAlignment="1">
      <alignment horizontal="center" vertical="center"/>
    </xf>
    <xf numFmtId="0" fontId="11" fillId="13" borderId="35" xfId="0" applyFont="1" applyFill="1" applyBorder="1" applyAlignment="1">
      <alignment vertical="center"/>
    </xf>
    <xf numFmtId="3" fontId="3" fillId="9" borderId="35" xfId="0" applyNumberFormat="1" applyFont="1" applyFill="1" applyBorder="1" applyAlignment="1">
      <alignment horizontal="center" vertical="center"/>
    </xf>
    <xf numFmtId="3" fontId="2" fillId="9" borderId="36" xfId="0" applyNumberFormat="1" applyFont="1" applyFill="1" applyBorder="1" applyAlignment="1">
      <alignment horizontal="center" vertical="center"/>
    </xf>
    <xf numFmtId="3" fontId="2" fillId="15" borderId="13" xfId="0" applyNumberFormat="1" applyFont="1" applyFill="1" applyBorder="1" applyAlignment="1">
      <alignment horizontal="center" vertical="center"/>
    </xf>
    <xf numFmtId="3" fontId="3" fillId="15" borderId="23" xfId="0" applyNumberFormat="1" applyFont="1" applyFill="1" applyBorder="1" applyAlignment="1">
      <alignment horizontal="center" vertical="center"/>
    </xf>
    <xf numFmtId="3" fontId="2" fillId="15" borderId="38" xfId="0" applyNumberFormat="1" applyFont="1" applyFill="1" applyBorder="1" applyAlignment="1">
      <alignment horizontal="center" vertical="center"/>
    </xf>
    <xf numFmtId="3" fontId="3" fillId="15" borderId="24" xfId="0" applyNumberFormat="1" applyFont="1" applyFill="1" applyBorder="1" applyAlignment="1">
      <alignment horizontal="center" vertical="center"/>
    </xf>
    <xf numFmtId="3" fontId="17" fillId="15" borderId="25" xfId="0" applyNumberFormat="1" applyFont="1" applyFill="1" applyBorder="1" applyAlignment="1">
      <alignment horizontal="center" vertical="center" wrapText="1"/>
    </xf>
    <xf numFmtId="3" fontId="17" fillId="15" borderId="23" xfId="0" applyNumberFormat="1" applyFont="1" applyFill="1" applyBorder="1" applyAlignment="1">
      <alignment horizontal="center" vertical="center" wrapText="1"/>
    </xf>
    <xf numFmtId="3" fontId="17" fillId="15" borderId="27" xfId="0" applyNumberFormat="1" applyFont="1" applyFill="1" applyBorder="1" applyAlignment="1">
      <alignment horizontal="center" vertical="center" wrapText="1"/>
    </xf>
    <xf numFmtId="3" fontId="3" fillId="15" borderId="25" xfId="0" applyNumberFormat="1" applyFont="1" applyFill="1" applyBorder="1" applyAlignment="1">
      <alignment horizontal="center" vertical="center"/>
    </xf>
    <xf numFmtId="0" fontId="3" fillId="15" borderId="23" xfId="0" applyFont="1" applyFill="1" applyBorder="1"/>
    <xf numFmtId="3" fontId="3" fillId="15" borderId="27" xfId="0" applyNumberFormat="1" applyFont="1" applyFill="1" applyBorder="1" applyAlignment="1">
      <alignment horizontal="center" vertical="center"/>
    </xf>
    <xf numFmtId="3" fontId="2" fillId="9" borderId="37" xfId="0" applyNumberFormat="1" applyFont="1" applyFill="1" applyBorder="1" applyAlignment="1">
      <alignment horizontal="center" vertical="center"/>
    </xf>
    <xf numFmtId="0" fontId="17" fillId="9" borderId="2" xfId="0" applyFont="1" applyFill="1" applyBorder="1" applyAlignment="1">
      <alignment horizontal="center" vertical="center"/>
    </xf>
    <xf numFmtId="0" fontId="17" fillId="16" borderId="2" xfId="0" applyFont="1" applyFill="1" applyBorder="1" applyAlignment="1">
      <alignment horizontal="center" vertical="center"/>
    </xf>
    <xf numFmtId="0" fontId="17" fillId="16" borderId="18" xfId="0" applyFont="1" applyFill="1" applyBorder="1" applyAlignment="1">
      <alignment horizontal="center" vertical="center"/>
    </xf>
    <xf numFmtId="3" fontId="17" fillId="0" borderId="28" xfId="0" applyNumberFormat="1" applyFont="1" applyBorder="1" applyAlignment="1">
      <alignment horizontal="center" vertical="center" wrapText="1"/>
    </xf>
    <xf numFmtId="1" fontId="16" fillId="0" borderId="18" xfId="0" applyNumberFormat="1" applyFont="1" applyBorder="1" applyAlignment="1">
      <alignment horizontal="center" vertical="center" wrapText="1"/>
    </xf>
    <xf numFmtId="0" fontId="17" fillId="9" borderId="18" xfId="0" applyFont="1" applyFill="1" applyBorder="1" applyAlignment="1">
      <alignment horizontal="center" vertical="center" wrapText="1"/>
    </xf>
    <xf numFmtId="0" fontId="17" fillId="3" borderId="18" xfId="0" applyFont="1" applyFill="1" applyBorder="1" applyAlignment="1">
      <alignment horizontal="center" vertical="center" wrapText="1"/>
    </xf>
    <xf numFmtId="0" fontId="17" fillId="16" borderId="18" xfId="0" applyFont="1" applyFill="1" applyBorder="1" applyAlignment="1">
      <alignment horizontal="center" vertical="center" wrapText="1"/>
    </xf>
    <xf numFmtId="14" fontId="0" fillId="0" borderId="0" xfId="0" applyNumberFormat="1"/>
    <xf numFmtId="0" fontId="21" fillId="5" borderId="18" xfId="0" applyFont="1" applyFill="1" applyBorder="1" applyAlignment="1">
      <alignment horizontal="center" vertical="center"/>
    </xf>
    <xf numFmtId="3" fontId="21" fillId="5" borderId="18" xfId="0" applyNumberFormat="1" applyFont="1" applyFill="1" applyBorder="1" applyAlignment="1">
      <alignment horizontal="center" vertical="center"/>
    </xf>
    <xf numFmtId="0" fontId="17" fillId="0" borderId="0" xfId="0" applyFont="1" applyAlignment="1">
      <alignment horizontal="left" vertical="center"/>
    </xf>
    <xf numFmtId="0" fontId="8" fillId="0" borderId="0" xfId="0" applyFont="1" applyAlignment="1">
      <alignment horizontal="left" vertical="center"/>
    </xf>
    <xf numFmtId="166" fontId="17" fillId="0" borderId="2" xfId="0" applyNumberFormat="1" applyFont="1" applyBorder="1" applyAlignment="1">
      <alignment horizontal="center" vertical="center" wrapText="1"/>
    </xf>
    <xf numFmtId="0" fontId="15" fillId="0" borderId="32" xfId="0" applyFont="1" applyBorder="1"/>
    <xf numFmtId="166" fontId="16" fillId="0" borderId="18" xfId="0" applyNumberFormat="1" applyFont="1" applyBorder="1" applyAlignment="1">
      <alignment horizontal="center" vertical="center" wrapText="1"/>
    </xf>
    <xf numFmtId="0" fontId="19" fillId="5" borderId="18" xfId="0" applyFont="1" applyFill="1" applyBorder="1" applyAlignment="1">
      <alignment horizontal="center" vertical="center"/>
    </xf>
    <xf numFmtId="0" fontId="2" fillId="4" borderId="18" xfId="0" applyFont="1" applyFill="1" applyBorder="1" applyAlignment="1">
      <alignment horizontal="center" vertical="center" wrapText="1"/>
    </xf>
    <xf numFmtId="0" fontId="17" fillId="0" borderId="18" xfId="1" applyFont="1" applyFill="1" applyBorder="1" applyAlignment="1">
      <alignment horizontal="center" vertical="center" wrapText="1"/>
    </xf>
    <xf numFmtId="0" fontId="9" fillId="0" borderId="0" xfId="0" applyFont="1"/>
    <xf numFmtId="3" fontId="2" fillId="5" borderId="18" xfId="0" applyNumberFormat="1" applyFont="1" applyFill="1" applyBorder="1" applyAlignment="1">
      <alignment horizontal="center" vertical="center"/>
    </xf>
    <xf numFmtId="0" fontId="10" fillId="11" borderId="39" xfId="0" applyFont="1" applyFill="1" applyBorder="1" applyAlignment="1">
      <alignment horizontal="center" vertical="center" wrapText="1"/>
    </xf>
    <xf numFmtId="165" fontId="10" fillId="11" borderId="39" xfId="0" applyNumberFormat="1" applyFont="1" applyFill="1" applyBorder="1" applyAlignment="1">
      <alignment horizontal="center" vertical="center" wrapText="1"/>
    </xf>
    <xf numFmtId="0" fontId="3" fillId="0" borderId="18" xfId="0" applyFont="1" applyBorder="1" applyAlignment="1">
      <alignment horizontal="center" vertical="center" wrapText="1"/>
    </xf>
    <xf numFmtId="0" fontId="17" fillId="0" borderId="4" xfId="0" applyFont="1" applyBorder="1" applyAlignment="1">
      <alignment horizontal="center" vertical="center"/>
    </xf>
    <xf numFmtId="3" fontId="16" fillId="3" borderId="18" xfId="4" applyNumberFormat="1" applyFont="1" applyFill="1" applyBorder="1" applyAlignment="1">
      <alignment horizontal="center" vertical="center"/>
    </xf>
    <xf numFmtId="0" fontId="0" fillId="0" borderId="0" xfId="0" applyAlignment="1">
      <alignment horizontal="center" vertical="center"/>
    </xf>
    <xf numFmtId="0" fontId="9" fillId="0" borderId="0" xfId="0" applyFont="1" applyAlignment="1">
      <alignment horizontal="center" vertical="center"/>
    </xf>
    <xf numFmtId="0" fontId="17" fillId="0" borderId="28" xfId="0" applyFont="1" applyBorder="1" applyAlignment="1">
      <alignment horizontal="center" vertical="center"/>
    </xf>
    <xf numFmtId="0" fontId="17" fillId="0" borderId="12" xfId="0" applyFont="1" applyBorder="1" applyAlignment="1">
      <alignment horizontal="center" vertical="center"/>
    </xf>
    <xf numFmtId="0" fontId="16" fillId="0" borderId="9" xfId="0" applyFont="1" applyBorder="1" applyAlignment="1">
      <alignment horizontal="center" vertical="center"/>
    </xf>
    <xf numFmtId="0" fontId="3" fillId="0" borderId="0" xfId="0" applyFont="1" applyAlignment="1">
      <alignment horizontal="center" vertical="center" wrapText="1"/>
    </xf>
    <xf numFmtId="14" fontId="0" fillId="0" borderId="0" xfId="0" applyNumberFormat="1" applyAlignment="1">
      <alignment horizontal="center" vertical="center"/>
    </xf>
    <xf numFmtId="0" fontId="0" fillId="0" borderId="0" xfId="0" applyAlignment="1">
      <alignment horizontal="center" vertical="center" wrapText="1"/>
    </xf>
    <xf numFmtId="10" fontId="0" fillId="0" borderId="0" xfId="5" applyNumberFormat="1" applyFont="1"/>
    <xf numFmtId="0" fontId="17" fillId="3" borderId="18" xfId="1" applyFont="1" applyFill="1" applyBorder="1" applyAlignment="1">
      <alignment horizontal="center" vertical="center" wrapText="1"/>
    </xf>
    <xf numFmtId="0" fontId="23" fillId="11" borderId="45" xfId="0" applyFont="1" applyFill="1" applyBorder="1" applyAlignment="1">
      <alignment horizontal="center" vertical="center" wrapText="1"/>
    </xf>
    <xf numFmtId="0" fontId="13" fillId="12" borderId="46" xfId="0" applyFont="1" applyFill="1" applyBorder="1" applyAlignment="1">
      <alignment horizontal="center" vertical="center"/>
    </xf>
    <xf numFmtId="3" fontId="11" fillId="12" borderId="47" xfId="0" applyNumberFormat="1" applyFont="1" applyFill="1" applyBorder="1" applyAlignment="1">
      <alignment horizontal="center" vertical="center"/>
    </xf>
    <xf numFmtId="3" fontId="10" fillId="11" borderId="45" xfId="0" applyNumberFormat="1" applyFont="1" applyFill="1" applyBorder="1" applyAlignment="1">
      <alignment horizontal="center" vertical="center" wrapText="1"/>
    </xf>
    <xf numFmtId="164" fontId="10" fillId="11" borderId="45" xfId="0" applyNumberFormat="1" applyFont="1" applyFill="1" applyBorder="1" applyAlignment="1">
      <alignment horizontal="center" vertical="center" wrapText="1"/>
    </xf>
    <xf numFmtId="164" fontId="11" fillId="12" borderId="47" xfId="0" applyNumberFormat="1" applyFont="1" applyFill="1" applyBorder="1" applyAlignment="1">
      <alignment horizontal="center" vertical="center"/>
    </xf>
    <xf numFmtId="0" fontId="10" fillId="11" borderId="40" xfId="0" applyFont="1" applyFill="1" applyBorder="1" applyAlignment="1">
      <alignment horizontal="center" vertical="center"/>
    </xf>
    <xf numFmtId="0" fontId="10" fillId="11" borderId="39" xfId="0" applyFont="1" applyFill="1" applyBorder="1" applyAlignment="1">
      <alignment horizontal="center" vertical="center"/>
    </xf>
    <xf numFmtId="0" fontId="11" fillId="12" borderId="46" xfId="0" applyFont="1" applyFill="1" applyBorder="1" applyAlignment="1">
      <alignment horizontal="center" vertical="center"/>
    </xf>
    <xf numFmtId="3" fontId="11" fillId="12" borderId="47" xfId="0" applyNumberFormat="1" applyFont="1" applyFill="1" applyBorder="1" applyAlignment="1">
      <alignment horizontal="center" vertical="center" wrapText="1"/>
    </xf>
    <xf numFmtId="0" fontId="11" fillId="12" borderId="47" xfId="0" applyFont="1" applyFill="1" applyBorder="1" applyAlignment="1">
      <alignment horizontal="center" vertical="center"/>
    </xf>
    <xf numFmtId="0" fontId="10" fillId="11" borderId="49" xfId="0" applyFont="1" applyFill="1" applyBorder="1" applyAlignment="1">
      <alignment horizontal="center" vertical="center"/>
    </xf>
    <xf numFmtId="3" fontId="10" fillId="11" borderId="50" xfId="0" applyNumberFormat="1" applyFont="1" applyFill="1" applyBorder="1" applyAlignment="1">
      <alignment horizontal="center" vertical="center" wrapText="1"/>
    </xf>
    <xf numFmtId="3" fontId="10" fillId="11" borderId="50" xfId="0" applyNumberFormat="1" applyFont="1" applyFill="1" applyBorder="1" applyAlignment="1">
      <alignment horizontal="center" vertical="center"/>
    </xf>
    <xf numFmtId="164" fontId="0" fillId="0" borderId="0" xfId="5" applyNumberFormat="1" applyFont="1"/>
    <xf numFmtId="0" fontId="23" fillId="11" borderId="41" xfId="0" applyFont="1" applyFill="1" applyBorder="1" applyAlignment="1">
      <alignment horizontal="center" vertical="center" wrapText="1"/>
    </xf>
    <xf numFmtId="0" fontId="23" fillId="11" borderId="42" xfId="0" applyFont="1" applyFill="1" applyBorder="1" applyAlignment="1">
      <alignment horizontal="center" vertical="center" wrapText="1"/>
    </xf>
    <xf numFmtId="0" fontId="23" fillId="11" borderId="48" xfId="0" applyFont="1" applyFill="1" applyBorder="1" applyAlignment="1">
      <alignment horizontal="center" vertical="center" wrapText="1"/>
    </xf>
    <xf numFmtId="0" fontId="23" fillId="11" borderId="44" xfId="0" applyFont="1" applyFill="1" applyBorder="1" applyAlignment="1">
      <alignment horizontal="center" vertical="center" wrapText="1"/>
    </xf>
    <xf numFmtId="0" fontId="23" fillId="11" borderId="43" xfId="0" applyFont="1" applyFill="1" applyBorder="1" applyAlignment="1">
      <alignment horizontal="center" vertical="center" wrapText="1"/>
    </xf>
    <xf numFmtId="0" fontId="2" fillId="0" borderId="7" xfId="0" applyFont="1" applyBorder="1" applyAlignment="1">
      <alignment horizontal="center" vertical="center"/>
    </xf>
    <xf numFmtId="0" fontId="2" fillId="0" borderId="6" xfId="0" applyFont="1" applyBorder="1" applyAlignment="1">
      <alignment horizontal="center" vertical="center"/>
    </xf>
    <xf numFmtId="0" fontId="2" fillId="0" borderId="5" xfId="0" applyFont="1" applyBorder="1" applyAlignment="1">
      <alignment horizontal="center" vertical="center"/>
    </xf>
    <xf numFmtId="0" fontId="8" fillId="0" borderId="7" xfId="0" applyFont="1" applyBorder="1" applyAlignment="1">
      <alignment horizontal="left" vertical="center"/>
    </xf>
    <xf numFmtId="0" fontId="8" fillId="0" borderId="6" xfId="0" applyFont="1" applyBorder="1" applyAlignment="1">
      <alignment horizontal="left" vertical="center"/>
    </xf>
    <xf numFmtId="0" fontId="8" fillId="0" borderId="5" xfId="0" applyFont="1" applyBorder="1" applyAlignment="1">
      <alignment horizontal="left" vertical="center"/>
    </xf>
    <xf numFmtId="0" fontId="16" fillId="4" borderId="13" xfId="0" applyFont="1" applyFill="1" applyBorder="1" applyAlignment="1">
      <alignment horizontal="center" vertical="center" wrapText="1"/>
    </xf>
    <xf numFmtId="0" fontId="16" fillId="4" borderId="10" xfId="0" applyFont="1" applyFill="1" applyBorder="1" applyAlignment="1">
      <alignment horizontal="center" vertical="center" wrapText="1"/>
    </xf>
    <xf numFmtId="0" fontId="16" fillId="4" borderId="18" xfId="0" applyFont="1" applyFill="1" applyBorder="1" applyAlignment="1">
      <alignment horizontal="center" vertical="center" wrapText="1"/>
    </xf>
    <xf numFmtId="0" fontId="22" fillId="0" borderId="34" xfId="0" applyFont="1" applyBorder="1" applyAlignment="1">
      <alignment horizontal="center" vertical="center"/>
    </xf>
    <xf numFmtId="0" fontId="22" fillId="0" borderId="35" xfId="0" applyFont="1" applyBorder="1" applyAlignment="1">
      <alignment horizontal="center" vertical="center"/>
    </xf>
    <xf numFmtId="0" fontId="22" fillId="0" borderId="37" xfId="0" applyFont="1" applyBorder="1" applyAlignment="1">
      <alignment horizontal="center" vertical="center"/>
    </xf>
    <xf numFmtId="0" fontId="22" fillId="0" borderId="15" xfId="0" applyFont="1" applyBorder="1" applyAlignment="1">
      <alignment horizontal="center" vertical="center"/>
    </xf>
    <xf numFmtId="0" fontId="22" fillId="0" borderId="16" xfId="0" applyFont="1" applyBorder="1" applyAlignment="1">
      <alignment horizontal="center" vertical="center"/>
    </xf>
    <xf numFmtId="0" fontId="22" fillId="0" borderId="24" xfId="0" applyFont="1" applyBorder="1" applyAlignment="1">
      <alignment horizontal="center" vertical="center"/>
    </xf>
    <xf numFmtId="0" fontId="16" fillId="0" borderId="30" xfId="0" applyFont="1" applyBorder="1" applyAlignment="1">
      <alignment horizontal="left" vertical="center"/>
    </xf>
    <xf numFmtId="0" fontId="17" fillId="0" borderId="31" xfId="0" applyFont="1" applyBorder="1" applyAlignment="1">
      <alignment horizontal="left" vertical="center"/>
    </xf>
    <xf numFmtId="0" fontId="16" fillId="4" borderId="28" xfId="0" applyFont="1" applyFill="1" applyBorder="1" applyAlignment="1">
      <alignment horizontal="center" vertical="center" wrapText="1"/>
    </xf>
    <xf numFmtId="0" fontId="16" fillId="4" borderId="12" xfId="0" applyFont="1" applyFill="1" applyBorder="1" applyAlignment="1">
      <alignment horizontal="center" vertical="center" wrapText="1"/>
    </xf>
    <xf numFmtId="0" fontId="16" fillId="4" borderId="9" xfId="0" applyFont="1" applyFill="1" applyBorder="1" applyAlignment="1">
      <alignment horizontal="center" vertical="center" wrapText="1"/>
    </xf>
    <xf numFmtId="0" fontId="16" fillId="0" borderId="7" xfId="0" applyFont="1" applyBorder="1" applyAlignment="1">
      <alignment horizontal="left" vertical="center"/>
    </xf>
    <xf numFmtId="0" fontId="17" fillId="0" borderId="5" xfId="0" applyFont="1" applyBorder="1" applyAlignment="1">
      <alignment horizontal="left" vertical="center"/>
    </xf>
    <xf numFmtId="0" fontId="16" fillId="4" borderId="18" xfId="0" applyFont="1" applyFill="1" applyBorder="1" applyAlignment="1">
      <alignment horizontal="center"/>
    </xf>
  </cellXfs>
  <cellStyles count="6">
    <cellStyle name="Calculation" xfId="1" builtinId="22"/>
    <cellStyle name="Comma" xfId="4" builtinId="3"/>
    <cellStyle name="Normal" xfId="0" builtinId="0"/>
    <cellStyle name="Normal 2" xfId="2" xr:uid="{855033C8-F5CC-44F4-BA4D-FEEA3DC49BF5}"/>
    <cellStyle name="Percent" xfId="5" builtinId="5"/>
    <cellStyle name="Percent 2" xfId="3" xr:uid="{12FFDA3D-859E-4D0C-BA2F-EB651787D638}"/>
  </cellStyles>
  <dxfs count="11">
    <dxf>
      <font>
        <color rgb="FF9C0006"/>
      </font>
      <fill>
        <patternFill>
          <bgColor rgb="FFFFC7CE"/>
        </patternFill>
      </fill>
    </dxf>
    <dxf>
      <font>
        <color rgb="FF9C0006"/>
      </font>
      <fill>
        <patternFill>
          <bgColor rgb="FFFFC7CE"/>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7.xml"/><Relationship Id="rId13" Type="http://schemas.openxmlformats.org/officeDocument/2006/relationships/sharedStrings" Target="sharedStrings.xml"/><Relationship Id="rId3" Type="http://schemas.openxmlformats.org/officeDocument/2006/relationships/chartsheet" Target="chartsheets/sheet1.xml"/><Relationship Id="rId7" Type="http://schemas.openxmlformats.org/officeDocument/2006/relationships/worksheet" Target="worksheets/sheet6.xml"/><Relationship Id="rId12"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5.xml"/><Relationship Id="rId11" Type="http://schemas.openxmlformats.org/officeDocument/2006/relationships/connections" Target="connections.xml"/><Relationship Id="rId5" Type="http://schemas.openxmlformats.org/officeDocument/2006/relationships/worksheet" Target="worksheets/sheet4.xml"/><Relationship Id="rId15" Type="http://schemas.openxmlformats.org/officeDocument/2006/relationships/calcChain" Target="calcChain.xml"/><Relationship Id="rId10" Type="http://schemas.openxmlformats.org/officeDocument/2006/relationships/theme" Target="theme/theme1.xml"/><Relationship Id="rId4" Type="http://schemas.openxmlformats.org/officeDocument/2006/relationships/worksheet" Target="worksheets/sheet3.xml"/><Relationship Id="rId9" Type="http://schemas.openxmlformats.org/officeDocument/2006/relationships/worksheet" Target="worksheets/sheet8.xml"/><Relationship Id="rId14" Type="http://schemas.openxmlformats.org/officeDocument/2006/relationships/powerPivotData" Target="model/item.data"/></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Housing</a:t>
            </a:r>
            <a:r>
              <a:rPr lang="en-GB" baseline="0"/>
              <a:t> Trajectory</a:t>
            </a:r>
            <a:endParaRPr lang="en-GB"/>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GB"/>
        </a:p>
      </c:txPr>
    </c:title>
    <c:autoTitleDeleted val="0"/>
    <c:plotArea>
      <c:layout/>
      <c:barChart>
        <c:barDir val="col"/>
        <c:grouping val="stacked"/>
        <c:varyColors val="0"/>
        <c:ser>
          <c:idx val="1"/>
          <c:order val="1"/>
          <c:tx>
            <c:strRef>
              <c:f>Sheet1!$A$3</c:f>
              <c:strCache>
                <c:ptCount val="1"/>
                <c:pt idx="0">
                  <c:v>Actual Completions</c:v>
                </c:pt>
              </c:strCache>
            </c:strRef>
          </c:tx>
          <c:spPr>
            <a:solidFill>
              <a:schemeClr val="accent2"/>
            </a:solidFill>
            <a:ln>
              <a:noFill/>
            </a:ln>
            <a:effectLst/>
          </c:spPr>
          <c:invertIfNegative val="0"/>
          <c:cat>
            <c:strRef>
              <c:f>Sheet1!$B$1:$V$1</c:f>
              <c:strCache>
                <c:ptCount val="21"/>
                <c:pt idx="0">
                  <c:v>2020-21</c:v>
                </c:pt>
                <c:pt idx="1">
                  <c:v>2021-22</c:v>
                </c:pt>
                <c:pt idx="2">
                  <c:v>2022-23</c:v>
                </c:pt>
                <c:pt idx="3">
                  <c:v>2023-24</c:v>
                </c:pt>
                <c:pt idx="4">
                  <c:v>2024-25</c:v>
                </c:pt>
                <c:pt idx="5">
                  <c:v>2025-26</c:v>
                </c:pt>
                <c:pt idx="6">
                  <c:v>2026-27</c:v>
                </c:pt>
                <c:pt idx="7">
                  <c:v>2027-28</c:v>
                </c:pt>
                <c:pt idx="8">
                  <c:v>2028-29</c:v>
                </c:pt>
                <c:pt idx="9">
                  <c:v>2029-30</c:v>
                </c:pt>
                <c:pt idx="10">
                  <c:v>2030-31</c:v>
                </c:pt>
                <c:pt idx="11">
                  <c:v>2031-32</c:v>
                </c:pt>
                <c:pt idx="12">
                  <c:v>2032-33</c:v>
                </c:pt>
                <c:pt idx="13">
                  <c:v>2033-34</c:v>
                </c:pt>
                <c:pt idx="14">
                  <c:v>2034-35</c:v>
                </c:pt>
                <c:pt idx="15">
                  <c:v>2035-36</c:v>
                </c:pt>
                <c:pt idx="16">
                  <c:v>2036-37</c:v>
                </c:pt>
                <c:pt idx="17">
                  <c:v>2037-38</c:v>
                </c:pt>
                <c:pt idx="18">
                  <c:v>2038-39</c:v>
                </c:pt>
                <c:pt idx="19">
                  <c:v>2039-40</c:v>
                </c:pt>
                <c:pt idx="20">
                  <c:v>2040-41</c:v>
                </c:pt>
              </c:strCache>
            </c:strRef>
          </c:cat>
          <c:val>
            <c:numRef>
              <c:f>Sheet1!$B$3:$V$3</c:f>
              <c:numCache>
                <c:formatCode>#,##0</c:formatCode>
                <c:ptCount val="21"/>
                <c:pt idx="0">
                  <c:v>817</c:v>
                </c:pt>
                <c:pt idx="1">
                  <c:v>1473</c:v>
                </c:pt>
                <c:pt idx="2">
                  <c:v>1732</c:v>
                </c:pt>
                <c:pt idx="3">
                  <c:v>1265</c:v>
                </c:pt>
                <c:pt idx="4">
                  <c:v>1419</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numCache>
            </c:numRef>
          </c:val>
          <c:extLst>
            <c:ext xmlns:c16="http://schemas.microsoft.com/office/drawing/2014/chart" uri="{C3380CC4-5D6E-409C-BE32-E72D297353CC}">
              <c16:uniqueId val="{00000000-EDFB-4682-8468-404900C1E499}"/>
            </c:ext>
          </c:extLst>
        </c:ser>
        <c:ser>
          <c:idx val="2"/>
          <c:order val="2"/>
          <c:tx>
            <c:strRef>
              <c:f>Sheet1!$A$4</c:f>
              <c:strCache>
                <c:ptCount val="1"/>
                <c:pt idx="0">
                  <c:v>Allocated Sites</c:v>
                </c:pt>
              </c:strCache>
            </c:strRef>
          </c:tx>
          <c:spPr>
            <a:solidFill>
              <a:schemeClr val="accent3"/>
            </a:solidFill>
            <a:ln>
              <a:noFill/>
            </a:ln>
            <a:effectLst/>
          </c:spPr>
          <c:invertIfNegative val="0"/>
          <c:cat>
            <c:strRef>
              <c:f>Sheet1!$B$1:$V$1</c:f>
              <c:strCache>
                <c:ptCount val="21"/>
                <c:pt idx="0">
                  <c:v>2020-21</c:v>
                </c:pt>
                <c:pt idx="1">
                  <c:v>2021-22</c:v>
                </c:pt>
                <c:pt idx="2">
                  <c:v>2022-23</c:v>
                </c:pt>
                <c:pt idx="3">
                  <c:v>2023-24</c:v>
                </c:pt>
                <c:pt idx="4">
                  <c:v>2024-25</c:v>
                </c:pt>
                <c:pt idx="5">
                  <c:v>2025-26</c:v>
                </c:pt>
                <c:pt idx="6">
                  <c:v>2026-27</c:v>
                </c:pt>
                <c:pt idx="7">
                  <c:v>2027-28</c:v>
                </c:pt>
                <c:pt idx="8">
                  <c:v>2028-29</c:v>
                </c:pt>
                <c:pt idx="9">
                  <c:v>2029-30</c:v>
                </c:pt>
                <c:pt idx="10">
                  <c:v>2030-31</c:v>
                </c:pt>
                <c:pt idx="11">
                  <c:v>2031-32</c:v>
                </c:pt>
                <c:pt idx="12">
                  <c:v>2032-33</c:v>
                </c:pt>
                <c:pt idx="13">
                  <c:v>2033-34</c:v>
                </c:pt>
                <c:pt idx="14">
                  <c:v>2034-35</c:v>
                </c:pt>
                <c:pt idx="15">
                  <c:v>2035-36</c:v>
                </c:pt>
                <c:pt idx="16">
                  <c:v>2036-37</c:v>
                </c:pt>
                <c:pt idx="17">
                  <c:v>2037-38</c:v>
                </c:pt>
                <c:pt idx="18">
                  <c:v>2038-39</c:v>
                </c:pt>
                <c:pt idx="19">
                  <c:v>2039-40</c:v>
                </c:pt>
                <c:pt idx="20">
                  <c:v>2040-41</c:v>
                </c:pt>
              </c:strCache>
            </c:strRef>
          </c:cat>
          <c:val>
            <c:numRef>
              <c:f>Sheet1!$B$4:$V$4</c:f>
              <c:numCache>
                <c:formatCode>#,##0</c:formatCode>
                <c:ptCount val="21"/>
                <c:pt idx="0">
                  <c:v>0</c:v>
                </c:pt>
                <c:pt idx="1">
                  <c:v>0</c:v>
                </c:pt>
                <c:pt idx="2">
                  <c:v>0</c:v>
                </c:pt>
                <c:pt idx="3">
                  <c:v>0</c:v>
                </c:pt>
                <c:pt idx="4">
                  <c:v>0</c:v>
                </c:pt>
                <c:pt idx="5">
                  <c:v>0</c:v>
                </c:pt>
                <c:pt idx="6">
                  <c:v>101</c:v>
                </c:pt>
                <c:pt idx="7">
                  <c:v>285</c:v>
                </c:pt>
                <c:pt idx="8">
                  <c:v>706</c:v>
                </c:pt>
                <c:pt idx="9">
                  <c:v>818</c:v>
                </c:pt>
                <c:pt idx="10">
                  <c:v>1043</c:v>
                </c:pt>
                <c:pt idx="11">
                  <c:v>1036</c:v>
                </c:pt>
                <c:pt idx="12">
                  <c:v>981</c:v>
                </c:pt>
                <c:pt idx="13">
                  <c:v>741</c:v>
                </c:pt>
                <c:pt idx="14">
                  <c:v>700</c:v>
                </c:pt>
                <c:pt idx="15">
                  <c:v>640</c:v>
                </c:pt>
                <c:pt idx="16">
                  <c:v>640</c:v>
                </c:pt>
                <c:pt idx="17">
                  <c:v>640</c:v>
                </c:pt>
                <c:pt idx="18">
                  <c:v>645</c:v>
                </c:pt>
                <c:pt idx="19">
                  <c:v>625</c:v>
                </c:pt>
                <c:pt idx="20">
                  <c:v>630</c:v>
                </c:pt>
              </c:numCache>
            </c:numRef>
          </c:val>
          <c:extLst>
            <c:ext xmlns:c16="http://schemas.microsoft.com/office/drawing/2014/chart" uri="{C3380CC4-5D6E-409C-BE32-E72D297353CC}">
              <c16:uniqueId val="{00000001-EDFB-4682-8468-404900C1E499}"/>
            </c:ext>
          </c:extLst>
        </c:ser>
        <c:ser>
          <c:idx val="3"/>
          <c:order val="3"/>
          <c:tx>
            <c:strRef>
              <c:f>Sheet1!$A$5</c:f>
              <c:strCache>
                <c:ptCount val="1"/>
                <c:pt idx="0">
                  <c:v>Existing Commitments incl. Lapse Allowance</c:v>
                </c:pt>
              </c:strCache>
            </c:strRef>
          </c:tx>
          <c:spPr>
            <a:solidFill>
              <a:schemeClr val="accent4"/>
            </a:solidFill>
            <a:ln>
              <a:noFill/>
            </a:ln>
            <a:effectLst/>
          </c:spPr>
          <c:invertIfNegative val="0"/>
          <c:cat>
            <c:strRef>
              <c:f>Sheet1!$B$1:$V$1</c:f>
              <c:strCache>
                <c:ptCount val="21"/>
                <c:pt idx="0">
                  <c:v>2020-21</c:v>
                </c:pt>
                <c:pt idx="1">
                  <c:v>2021-22</c:v>
                </c:pt>
                <c:pt idx="2">
                  <c:v>2022-23</c:v>
                </c:pt>
                <c:pt idx="3">
                  <c:v>2023-24</c:v>
                </c:pt>
                <c:pt idx="4">
                  <c:v>2024-25</c:v>
                </c:pt>
                <c:pt idx="5">
                  <c:v>2025-26</c:v>
                </c:pt>
                <c:pt idx="6">
                  <c:v>2026-27</c:v>
                </c:pt>
                <c:pt idx="7">
                  <c:v>2027-28</c:v>
                </c:pt>
                <c:pt idx="8">
                  <c:v>2028-29</c:v>
                </c:pt>
                <c:pt idx="9">
                  <c:v>2029-30</c:v>
                </c:pt>
                <c:pt idx="10">
                  <c:v>2030-31</c:v>
                </c:pt>
                <c:pt idx="11">
                  <c:v>2031-32</c:v>
                </c:pt>
                <c:pt idx="12">
                  <c:v>2032-33</c:v>
                </c:pt>
                <c:pt idx="13">
                  <c:v>2033-34</c:v>
                </c:pt>
                <c:pt idx="14">
                  <c:v>2034-35</c:v>
                </c:pt>
                <c:pt idx="15">
                  <c:v>2035-36</c:v>
                </c:pt>
                <c:pt idx="16">
                  <c:v>2036-37</c:v>
                </c:pt>
                <c:pt idx="17">
                  <c:v>2037-38</c:v>
                </c:pt>
                <c:pt idx="18">
                  <c:v>2038-39</c:v>
                </c:pt>
                <c:pt idx="19">
                  <c:v>2039-40</c:v>
                </c:pt>
                <c:pt idx="20">
                  <c:v>2040-41</c:v>
                </c:pt>
              </c:strCache>
            </c:strRef>
          </c:cat>
          <c:val>
            <c:numRef>
              <c:f>Sheet1!$B$5:$V$5</c:f>
              <c:numCache>
                <c:formatCode>#,##0</c:formatCode>
                <c:ptCount val="21"/>
                <c:pt idx="0">
                  <c:v>0</c:v>
                </c:pt>
                <c:pt idx="1">
                  <c:v>0</c:v>
                </c:pt>
                <c:pt idx="2">
                  <c:v>0</c:v>
                </c:pt>
                <c:pt idx="3">
                  <c:v>0</c:v>
                </c:pt>
                <c:pt idx="4">
                  <c:v>0</c:v>
                </c:pt>
                <c:pt idx="5">
                  <c:v>1130.9000000000001</c:v>
                </c:pt>
                <c:pt idx="6">
                  <c:v>936.5</c:v>
                </c:pt>
                <c:pt idx="7">
                  <c:v>752.6</c:v>
                </c:pt>
                <c:pt idx="8">
                  <c:v>453.1</c:v>
                </c:pt>
                <c:pt idx="9">
                  <c:v>234</c:v>
                </c:pt>
                <c:pt idx="10">
                  <c:v>225</c:v>
                </c:pt>
                <c:pt idx="11">
                  <c:v>61</c:v>
                </c:pt>
                <c:pt idx="12">
                  <c:v>44</c:v>
                </c:pt>
                <c:pt idx="13">
                  <c:v>0</c:v>
                </c:pt>
                <c:pt idx="14">
                  <c:v>0</c:v>
                </c:pt>
                <c:pt idx="15">
                  <c:v>0</c:v>
                </c:pt>
                <c:pt idx="16">
                  <c:v>0</c:v>
                </c:pt>
                <c:pt idx="17">
                  <c:v>0</c:v>
                </c:pt>
                <c:pt idx="18">
                  <c:v>0</c:v>
                </c:pt>
                <c:pt idx="19">
                  <c:v>0</c:v>
                </c:pt>
                <c:pt idx="20">
                  <c:v>0</c:v>
                </c:pt>
              </c:numCache>
            </c:numRef>
          </c:val>
          <c:extLst>
            <c:ext xmlns:c16="http://schemas.microsoft.com/office/drawing/2014/chart" uri="{C3380CC4-5D6E-409C-BE32-E72D297353CC}">
              <c16:uniqueId val="{00000002-EDFB-4682-8468-404900C1E499}"/>
            </c:ext>
          </c:extLst>
        </c:ser>
        <c:ser>
          <c:idx val="4"/>
          <c:order val="4"/>
          <c:tx>
            <c:strRef>
              <c:f>Sheet1!$A$6</c:f>
              <c:strCache>
                <c:ptCount val="1"/>
                <c:pt idx="0">
                  <c:v>Windfall Allowance</c:v>
                </c:pt>
              </c:strCache>
            </c:strRef>
          </c:tx>
          <c:spPr>
            <a:solidFill>
              <a:schemeClr val="accent5"/>
            </a:solidFill>
            <a:ln>
              <a:noFill/>
            </a:ln>
            <a:effectLst/>
          </c:spPr>
          <c:invertIfNegative val="0"/>
          <c:cat>
            <c:strRef>
              <c:f>Sheet1!$B$1:$V$1</c:f>
              <c:strCache>
                <c:ptCount val="21"/>
                <c:pt idx="0">
                  <c:v>2020-21</c:v>
                </c:pt>
                <c:pt idx="1">
                  <c:v>2021-22</c:v>
                </c:pt>
                <c:pt idx="2">
                  <c:v>2022-23</c:v>
                </c:pt>
                <c:pt idx="3">
                  <c:v>2023-24</c:v>
                </c:pt>
                <c:pt idx="4">
                  <c:v>2024-25</c:v>
                </c:pt>
                <c:pt idx="5">
                  <c:v>2025-26</c:v>
                </c:pt>
                <c:pt idx="6">
                  <c:v>2026-27</c:v>
                </c:pt>
                <c:pt idx="7">
                  <c:v>2027-28</c:v>
                </c:pt>
                <c:pt idx="8">
                  <c:v>2028-29</c:v>
                </c:pt>
                <c:pt idx="9">
                  <c:v>2029-30</c:v>
                </c:pt>
                <c:pt idx="10">
                  <c:v>2030-31</c:v>
                </c:pt>
                <c:pt idx="11">
                  <c:v>2031-32</c:v>
                </c:pt>
                <c:pt idx="12">
                  <c:v>2032-33</c:v>
                </c:pt>
                <c:pt idx="13">
                  <c:v>2033-34</c:v>
                </c:pt>
                <c:pt idx="14">
                  <c:v>2034-35</c:v>
                </c:pt>
                <c:pt idx="15">
                  <c:v>2035-36</c:v>
                </c:pt>
                <c:pt idx="16">
                  <c:v>2036-37</c:v>
                </c:pt>
                <c:pt idx="17">
                  <c:v>2037-38</c:v>
                </c:pt>
                <c:pt idx="18">
                  <c:v>2038-39</c:v>
                </c:pt>
                <c:pt idx="19">
                  <c:v>2039-40</c:v>
                </c:pt>
                <c:pt idx="20">
                  <c:v>2040-41</c:v>
                </c:pt>
              </c:strCache>
            </c:strRef>
          </c:cat>
          <c:val>
            <c:numRef>
              <c:f>Sheet1!$B$6:$V$6</c:f>
              <c:numCache>
                <c:formatCode>#,##0</c:formatCode>
                <c:ptCount val="21"/>
                <c:pt idx="0">
                  <c:v>0</c:v>
                </c:pt>
                <c:pt idx="1">
                  <c:v>0</c:v>
                </c:pt>
                <c:pt idx="2">
                  <c:v>0</c:v>
                </c:pt>
                <c:pt idx="3">
                  <c:v>0</c:v>
                </c:pt>
                <c:pt idx="4">
                  <c:v>0</c:v>
                </c:pt>
                <c:pt idx="5">
                  <c:v>0</c:v>
                </c:pt>
                <c:pt idx="6">
                  <c:v>0</c:v>
                </c:pt>
                <c:pt idx="7">
                  <c:v>0</c:v>
                </c:pt>
                <c:pt idx="8">
                  <c:v>120</c:v>
                </c:pt>
                <c:pt idx="9">
                  <c:v>120</c:v>
                </c:pt>
                <c:pt idx="10">
                  <c:v>120</c:v>
                </c:pt>
                <c:pt idx="11">
                  <c:v>120</c:v>
                </c:pt>
                <c:pt idx="12">
                  <c:v>120</c:v>
                </c:pt>
                <c:pt idx="13">
                  <c:v>120</c:v>
                </c:pt>
                <c:pt idx="14">
                  <c:v>120</c:v>
                </c:pt>
                <c:pt idx="15">
                  <c:v>120</c:v>
                </c:pt>
                <c:pt idx="16">
                  <c:v>120</c:v>
                </c:pt>
                <c:pt idx="17">
                  <c:v>120</c:v>
                </c:pt>
                <c:pt idx="18">
                  <c:v>120</c:v>
                </c:pt>
                <c:pt idx="19">
                  <c:v>120</c:v>
                </c:pt>
                <c:pt idx="20">
                  <c:v>120</c:v>
                </c:pt>
              </c:numCache>
            </c:numRef>
          </c:val>
          <c:extLst>
            <c:ext xmlns:c16="http://schemas.microsoft.com/office/drawing/2014/chart" uri="{C3380CC4-5D6E-409C-BE32-E72D297353CC}">
              <c16:uniqueId val="{00000003-EDFB-4682-8468-404900C1E499}"/>
            </c:ext>
          </c:extLst>
        </c:ser>
        <c:dLbls>
          <c:showLegendKey val="0"/>
          <c:showVal val="0"/>
          <c:showCatName val="0"/>
          <c:showSerName val="0"/>
          <c:showPercent val="0"/>
          <c:showBubbleSize val="0"/>
        </c:dLbls>
        <c:gapWidth val="219"/>
        <c:overlap val="100"/>
        <c:axId val="1816843712"/>
        <c:axId val="1816833632"/>
      </c:barChart>
      <c:lineChart>
        <c:grouping val="standard"/>
        <c:varyColors val="0"/>
        <c:ser>
          <c:idx val="0"/>
          <c:order val="0"/>
          <c:tx>
            <c:strRef>
              <c:f>Sheet1!$A$2</c:f>
              <c:strCache>
                <c:ptCount val="1"/>
                <c:pt idx="0">
                  <c:v>Annual Housing Requirement</c:v>
                </c:pt>
              </c:strCache>
            </c:strRef>
          </c:tx>
          <c:spPr>
            <a:ln w="28575" cap="rnd">
              <a:solidFill>
                <a:schemeClr val="accent1"/>
              </a:solidFill>
              <a:round/>
            </a:ln>
            <a:effectLst/>
          </c:spPr>
          <c:marker>
            <c:symbol val="none"/>
          </c:marker>
          <c:cat>
            <c:strRef>
              <c:f>Sheet1!$B$1:$V$1</c:f>
              <c:strCache>
                <c:ptCount val="21"/>
                <c:pt idx="0">
                  <c:v>2020-21</c:v>
                </c:pt>
                <c:pt idx="1">
                  <c:v>2021-22</c:v>
                </c:pt>
                <c:pt idx="2">
                  <c:v>2022-23</c:v>
                </c:pt>
                <c:pt idx="3">
                  <c:v>2023-24</c:v>
                </c:pt>
                <c:pt idx="4">
                  <c:v>2024-25</c:v>
                </c:pt>
                <c:pt idx="5">
                  <c:v>2025-26</c:v>
                </c:pt>
                <c:pt idx="6">
                  <c:v>2026-27</c:v>
                </c:pt>
                <c:pt idx="7">
                  <c:v>2027-28</c:v>
                </c:pt>
                <c:pt idx="8">
                  <c:v>2028-29</c:v>
                </c:pt>
                <c:pt idx="9">
                  <c:v>2029-30</c:v>
                </c:pt>
                <c:pt idx="10">
                  <c:v>2030-31</c:v>
                </c:pt>
                <c:pt idx="11">
                  <c:v>2031-32</c:v>
                </c:pt>
                <c:pt idx="12">
                  <c:v>2032-33</c:v>
                </c:pt>
                <c:pt idx="13">
                  <c:v>2033-34</c:v>
                </c:pt>
                <c:pt idx="14">
                  <c:v>2034-35</c:v>
                </c:pt>
                <c:pt idx="15">
                  <c:v>2035-36</c:v>
                </c:pt>
                <c:pt idx="16">
                  <c:v>2036-37</c:v>
                </c:pt>
                <c:pt idx="17">
                  <c:v>2037-38</c:v>
                </c:pt>
                <c:pt idx="18">
                  <c:v>2038-39</c:v>
                </c:pt>
                <c:pt idx="19">
                  <c:v>2039-40</c:v>
                </c:pt>
                <c:pt idx="20">
                  <c:v>2040-41</c:v>
                </c:pt>
              </c:strCache>
            </c:strRef>
          </c:cat>
          <c:val>
            <c:numRef>
              <c:f>Sheet1!$B$2:$V$2</c:f>
              <c:numCache>
                <c:formatCode>#,##0</c:formatCode>
                <c:ptCount val="21"/>
                <c:pt idx="0">
                  <c:v>1034</c:v>
                </c:pt>
                <c:pt idx="1">
                  <c:v>1034</c:v>
                </c:pt>
                <c:pt idx="2">
                  <c:v>1034</c:v>
                </c:pt>
                <c:pt idx="3">
                  <c:v>1034</c:v>
                </c:pt>
                <c:pt idx="4">
                  <c:v>1034</c:v>
                </c:pt>
                <c:pt idx="5">
                  <c:v>1034</c:v>
                </c:pt>
                <c:pt idx="6">
                  <c:v>1034</c:v>
                </c:pt>
                <c:pt idx="7">
                  <c:v>1034</c:v>
                </c:pt>
                <c:pt idx="8">
                  <c:v>1034</c:v>
                </c:pt>
                <c:pt idx="9">
                  <c:v>1034</c:v>
                </c:pt>
                <c:pt idx="10">
                  <c:v>1034</c:v>
                </c:pt>
                <c:pt idx="11">
                  <c:v>1034</c:v>
                </c:pt>
                <c:pt idx="12">
                  <c:v>1034</c:v>
                </c:pt>
                <c:pt idx="13">
                  <c:v>1034</c:v>
                </c:pt>
                <c:pt idx="14">
                  <c:v>1034</c:v>
                </c:pt>
                <c:pt idx="15">
                  <c:v>1034</c:v>
                </c:pt>
                <c:pt idx="16">
                  <c:v>1034</c:v>
                </c:pt>
                <c:pt idx="17">
                  <c:v>1034</c:v>
                </c:pt>
                <c:pt idx="18">
                  <c:v>1034</c:v>
                </c:pt>
                <c:pt idx="19">
                  <c:v>1034</c:v>
                </c:pt>
                <c:pt idx="20">
                  <c:v>1034</c:v>
                </c:pt>
              </c:numCache>
            </c:numRef>
          </c:val>
          <c:smooth val="0"/>
          <c:extLst>
            <c:ext xmlns:c16="http://schemas.microsoft.com/office/drawing/2014/chart" uri="{C3380CC4-5D6E-409C-BE32-E72D297353CC}">
              <c16:uniqueId val="{00000004-EDFB-4682-8468-404900C1E499}"/>
            </c:ext>
          </c:extLst>
        </c:ser>
        <c:dLbls>
          <c:showLegendKey val="0"/>
          <c:showVal val="0"/>
          <c:showCatName val="0"/>
          <c:showSerName val="0"/>
          <c:showPercent val="0"/>
          <c:showBubbleSize val="0"/>
        </c:dLbls>
        <c:marker val="1"/>
        <c:smooth val="0"/>
        <c:axId val="1816843712"/>
        <c:axId val="1816833632"/>
      </c:lineChart>
      <c:catAx>
        <c:axId val="1816843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16833632"/>
        <c:crosses val="autoZero"/>
        <c:auto val="1"/>
        <c:lblAlgn val="ctr"/>
        <c:lblOffset val="100"/>
        <c:noMultiLvlLbl val="0"/>
      </c:catAx>
      <c:valAx>
        <c:axId val="1816833632"/>
        <c:scaling>
          <c:orientation val="minMax"/>
          <c:max val="20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sz="1000" b="0" i="0" u="none" strike="noStrike" baseline="0">
                    <a:effectLst/>
                  </a:rPr>
                  <a:t>Number of Dwellings</a:t>
                </a:r>
                <a:endParaRPr lang="en-GB"/>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GB"/>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1684371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E3D3BA5A-5A81-4C06-A939-316B6D582DFC}">
  <sheetPr/>
  <sheetViews>
    <sheetView zoomScale="127" workbookViewId="0"/>
  </sheetViews>
  <pageMargins left="0.7" right="0.7" top="0.75" bottom="0.75" header="0.3" footer="0.3"/>
  <drawing r:id="rId1"/>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absoluteAnchor>
    <xdr:pos x="0" y="0"/>
    <xdr:ext cx="11610000" cy="7582500"/>
    <xdr:graphicFrame macro="">
      <xdr:nvGraphicFramePr>
        <xdr:cNvPr id="2" name="Chart 1">
          <a:extLst>
            <a:ext uri="{FF2B5EF4-FFF2-40B4-BE49-F238E27FC236}">
              <a16:creationId xmlns:a16="http://schemas.microsoft.com/office/drawing/2014/main" id="{90ADABA4-645D-812F-978C-A8538B2F2554}"/>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04CCFA-E08D-4F4E-99F7-A90493353489}">
  <dimension ref="A1:AC43"/>
  <sheetViews>
    <sheetView topLeftCell="B1" zoomScale="70" zoomScaleNormal="70" workbookViewId="0">
      <selection activeCell="AA27" sqref="AA27"/>
    </sheetView>
  </sheetViews>
  <sheetFormatPr defaultRowHeight="14.4" x14ac:dyDescent="0.3"/>
  <cols>
    <col min="1" max="1" width="3.5546875" customWidth="1"/>
    <col min="2" max="2" width="36.33203125" customWidth="1"/>
    <col min="3" max="4" width="8.88671875" customWidth="1"/>
    <col min="28" max="28" width="3.109375" customWidth="1"/>
    <col min="29" max="29" width="38" customWidth="1"/>
    <col min="33" max="33" width="3.5546875" customWidth="1"/>
    <col min="34" max="34" width="38.33203125" customWidth="1"/>
  </cols>
  <sheetData>
    <row r="1" spans="1:29" ht="15" thickBot="1" x14ac:dyDescent="0.35">
      <c r="A1" s="69" t="s">
        <v>755</v>
      </c>
      <c r="B1" s="128"/>
      <c r="C1" s="9"/>
      <c r="D1" s="1"/>
      <c r="E1" s="1"/>
      <c r="F1" s="1"/>
      <c r="G1" s="1"/>
      <c r="H1" s="1"/>
      <c r="I1" s="1"/>
      <c r="J1" s="1"/>
      <c r="K1" s="1"/>
      <c r="L1" s="1"/>
      <c r="M1" s="1"/>
      <c r="N1" s="1"/>
      <c r="O1" s="1"/>
      <c r="P1" s="1"/>
      <c r="Q1" s="1"/>
      <c r="R1" s="1"/>
      <c r="S1" s="1"/>
      <c r="T1" s="1"/>
      <c r="U1" s="1"/>
      <c r="V1" s="1"/>
      <c r="W1" s="1"/>
      <c r="X1" s="1"/>
      <c r="Y1" s="1"/>
      <c r="Z1" s="1"/>
    </row>
    <row r="2" spans="1:29" ht="15" hidden="1" thickBot="1" x14ac:dyDescent="0.35">
      <c r="A2" s="164">
        <v>1</v>
      </c>
      <c r="B2" s="164" t="s">
        <v>1138</v>
      </c>
      <c r="C2" s="9"/>
      <c r="D2" s="1"/>
      <c r="E2" s="1"/>
      <c r="F2" s="1"/>
      <c r="G2" s="1"/>
      <c r="H2" s="1"/>
      <c r="I2" s="1"/>
      <c r="J2" s="1"/>
      <c r="K2" s="1"/>
      <c r="L2" s="1"/>
      <c r="M2" s="1"/>
      <c r="N2" s="1"/>
      <c r="O2" s="1"/>
      <c r="P2" s="1"/>
      <c r="Q2" s="1"/>
      <c r="R2" s="1"/>
      <c r="S2" s="1"/>
      <c r="T2" s="1"/>
      <c r="U2" s="1"/>
      <c r="V2" s="1"/>
      <c r="W2" s="164"/>
      <c r="X2" s="164"/>
    </row>
    <row r="3" spans="1:29" ht="53.4" hidden="1" thickBot="1" x14ac:dyDescent="0.35">
      <c r="A3" s="87"/>
      <c r="B3" s="10"/>
      <c r="C3" s="10" t="s">
        <v>607</v>
      </c>
      <c r="D3" s="10" t="s">
        <v>1</v>
      </c>
      <c r="E3" s="10" t="s">
        <v>2</v>
      </c>
      <c r="F3" s="10" t="s">
        <v>3</v>
      </c>
      <c r="G3" s="10" t="s">
        <v>4</v>
      </c>
      <c r="H3" s="10" t="s">
        <v>5</v>
      </c>
      <c r="I3" s="10" t="s">
        <v>6</v>
      </c>
      <c r="J3" s="10" t="s">
        <v>7</v>
      </c>
      <c r="K3" s="10" t="s">
        <v>8</v>
      </c>
      <c r="L3" s="10" t="s">
        <v>9</v>
      </c>
      <c r="M3" s="10" t="s">
        <v>10</v>
      </c>
      <c r="N3" s="10" t="s">
        <v>11</v>
      </c>
      <c r="O3" s="10" t="s">
        <v>12</v>
      </c>
      <c r="P3" s="10" t="s">
        <v>13</v>
      </c>
      <c r="Q3" s="10" t="s">
        <v>14</v>
      </c>
      <c r="R3" s="10" t="s">
        <v>15</v>
      </c>
      <c r="S3" s="10" t="s">
        <v>16</v>
      </c>
      <c r="T3" s="10" t="s">
        <v>17</v>
      </c>
      <c r="U3" s="10" t="s">
        <v>18</v>
      </c>
      <c r="V3" s="10" t="s">
        <v>19</v>
      </c>
      <c r="W3" s="129" t="s">
        <v>868</v>
      </c>
      <c r="X3" s="11" t="s">
        <v>752</v>
      </c>
    </row>
    <row r="4" spans="1:29" hidden="1" x14ac:dyDescent="0.3">
      <c r="A4" s="12"/>
      <c r="B4" s="13" t="s">
        <v>566</v>
      </c>
      <c r="C4" s="14">
        <v>1</v>
      </c>
      <c r="D4" s="14">
        <f>C4+1</f>
        <v>2</v>
      </c>
      <c r="E4" s="14">
        <f t="shared" ref="E4:V4" si="0">D4+1</f>
        <v>3</v>
      </c>
      <c r="F4" s="14">
        <f t="shared" si="0"/>
        <v>4</v>
      </c>
      <c r="G4" s="14">
        <f t="shared" si="0"/>
        <v>5</v>
      </c>
      <c r="H4" s="14">
        <f t="shared" si="0"/>
        <v>6</v>
      </c>
      <c r="I4" s="14">
        <f t="shared" si="0"/>
        <v>7</v>
      </c>
      <c r="J4" s="14">
        <f t="shared" si="0"/>
        <v>8</v>
      </c>
      <c r="K4" s="14">
        <f t="shared" si="0"/>
        <v>9</v>
      </c>
      <c r="L4" s="14">
        <f t="shared" si="0"/>
        <v>10</v>
      </c>
      <c r="M4" s="14">
        <f t="shared" si="0"/>
        <v>11</v>
      </c>
      <c r="N4" s="14">
        <f t="shared" si="0"/>
        <v>12</v>
      </c>
      <c r="O4" s="14">
        <f t="shared" si="0"/>
        <v>13</v>
      </c>
      <c r="P4" s="14">
        <f t="shared" si="0"/>
        <v>14</v>
      </c>
      <c r="Q4" s="14">
        <f t="shared" si="0"/>
        <v>15</v>
      </c>
      <c r="R4" s="14">
        <f t="shared" si="0"/>
        <v>16</v>
      </c>
      <c r="S4" s="14">
        <f t="shared" si="0"/>
        <v>17</v>
      </c>
      <c r="T4" s="14">
        <f t="shared" si="0"/>
        <v>18</v>
      </c>
      <c r="U4" s="14">
        <f t="shared" si="0"/>
        <v>19</v>
      </c>
      <c r="V4" s="14">
        <f t="shared" si="0"/>
        <v>20</v>
      </c>
      <c r="W4" s="132">
        <f>SUM(C4:V4)</f>
        <v>210</v>
      </c>
      <c r="X4" s="143"/>
    </row>
    <row r="5" spans="1:29" hidden="1" x14ac:dyDescent="0.3">
      <c r="A5" s="16"/>
      <c r="B5" s="17" t="s">
        <v>736</v>
      </c>
      <c r="C5" s="18">
        <v>20</v>
      </c>
      <c r="D5" s="18">
        <f>C5-1</f>
        <v>19</v>
      </c>
      <c r="E5" s="18">
        <f t="shared" ref="E5:V5" si="1">D5-1</f>
        <v>18</v>
      </c>
      <c r="F5" s="18">
        <f t="shared" si="1"/>
        <v>17</v>
      </c>
      <c r="G5" s="18">
        <f t="shared" si="1"/>
        <v>16</v>
      </c>
      <c r="H5" s="18">
        <f t="shared" si="1"/>
        <v>15</v>
      </c>
      <c r="I5" s="18">
        <f t="shared" si="1"/>
        <v>14</v>
      </c>
      <c r="J5" s="18">
        <f t="shared" si="1"/>
        <v>13</v>
      </c>
      <c r="K5" s="18">
        <f t="shared" si="1"/>
        <v>12</v>
      </c>
      <c r="L5" s="18">
        <f t="shared" si="1"/>
        <v>11</v>
      </c>
      <c r="M5" s="18">
        <f t="shared" si="1"/>
        <v>10</v>
      </c>
      <c r="N5" s="18">
        <f t="shared" si="1"/>
        <v>9</v>
      </c>
      <c r="O5" s="18">
        <f t="shared" si="1"/>
        <v>8</v>
      </c>
      <c r="P5" s="18">
        <f t="shared" si="1"/>
        <v>7</v>
      </c>
      <c r="Q5" s="18">
        <f t="shared" si="1"/>
        <v>6</v>
      </c>
      <c r="R5" s="18">
        <f t="shared" si="1"/>
        <v>5</v>
      </c>
      <c r="S5" s="18">
        <f t="shared" si="1"/>
        <v>4</v>
      </c>
      <c r="T5" s="18">
        <f t="shared" si="1"/>
        <v>3</v>
      </c>
      <c r="U5" s="18">
        <f t="shared" si="1"/>
        <v>2</v>
      </c>
      <c r="V5" s="18">
        <f t="shared" si="1"/>
        <v>1</v>
      </c>
      <c r="W5" s="132">
        <f>SUM(C5:V5)</f>
        <v>210</v>
      </c>
      <c r="X5" s="144"/>
    </row>
    <row r="6" spans="1:29" ht="15" hidden="1" thickBot="1" x14ac:dyDescent="0.35">
      <c r="A6" s="20"/>
      <c r="B6" s="21" t="s">
        <v>737</v>
      </c>
      <c r="C6" s="22">
        <v>1034</v>
      </c>
      <c r="D6" s="22">
        <f>C6</f>
        <v>1034</v>
      </c>
      <c r="E6" s="22">
        <f t="shared" ref="E6:V6" si="2">D6</f>
        <v>1034</v>
      </c>
      <c r="F6" s="22">
        <f t="shared" si="2"/>
        <v>1034</v>
      </c>
      <c r="G6" s="22">
        <f t="shared" si="2"/>
        <v>1034</v>
      </c>
      <c r="H6" s="22">
        <f t="shared" si="2"/>
        <v>1034</v>
      </c>
      <c r="I6" s="22">
        <f t="shared" si="2"/>
        <v>1034</v>
      </c>
      <c r="J6" s="22">
        <f t="shared" si="2"/>
        <v>1034</v>
      </c>
      <c r="K6" s="22">
        <f t="shared" si="2"/>
        <v>1034</v>
      </c>
      <c r="L6" s="22">
        <f t="shared" si="2"/>
        <v>1034</v>
      </c>
      <c r="M6" s="22">
        <f t="shared" si="2"/>
        <v>1034</v>
      </c>
      <c r="N6" s="22">
        <f t="shared" si="2"/>
        <v>1034</v>
      </c>
      <c r="O6" s="22">
        <f t="shared" si="2"/>
        <v>1034</v>
      </c>
      <c r="P6" s="22">
        <f t="shared" si="2"/>
        <v>1034</v>
      </c>
      <c r="Q6" s="22">
        <f t="shared" si="2"/>
        <v>1034</v>
      </c>
      <c r="R6" s="22">
        <f t="shared" si="2"/>
        <v>1034</v>
      </c>
      <c r="S6" s="22">
        <f t="shared" si="2"/>
        <v>1034</v>
      </c>
      <c r="T6" s="22">
        <f t="shared" si="2"/>
        <v>1034</v>
      </c>
      <c r="U6" s="22">
        <f t="shared" si="2"/>
        <v>1034</v>
      </c>
      <c r="V6" s="22">
        <f t="shared" si="2"/>
        <v>1034</v>
      </c>
      <c r="W6" s="132">
        <f>SUM(C6:V6)</f>
        <v>20680</v>
      </c>
      <c r="X6" s="145"/>
    </row>
    <row r="7" spans="1:29" ht="15" hidden="1" thickBot="1" x14ac:dyDescent="0.35">
      <c r="A7" s="23">
        <v>1</v>
      </c>
      <c r="B7" s="24" t="s">
        <v>567</v>
      </c>
      <c r="C7" s="25"/>
      <c r="D7" s="25"/>
      <c r="E7" s="25"/>
      <c r="F7" s="25"/>
      <c r="G7" s="25"/>
      <c r="H7" s="25"/>
      <c r="I7" s="25"/>
      <c r="J7" s="25"/>
      <c r="K7" s="25"/>
      <c r="L7" s="25"/>
      <c r="M7" s="25"/>
      <c r="N7" s="25"/>
      <c r="O7" s="25"/>
      <c r="P7" s="25"/>
      <c r="Q7" s="25"/>
      <c r="R7" s="25"/>
      <c r="S7" s="25"/>
      <c r="T7" s="25"/>
      <c r="U7" s="25"/>
      <c r="V7" s="25"/>
      <c r="W7" s="130"/>
      <c r="X7" s="26"/>
    </row>
    <row r="8" spans="1:29" hidden="1" x14ac:dyDescent="0.3">
      <c r="A8" s="27"/>
      <c r="B8" s="28" t="s">
        <v>568</v>
      </c>
      <c r="C8" s="29">
        <v>817</v>
      </c>
      <c r="D8" s="29">
        <v>1473</v>
      </c>
      <c r="E8" s="29">
        <v>1732</v>
      </c>
      <c r="F8" s="29">
        <v>1265</v>
      </c>
      <c r="G8" s="29">
        <v>1419</v>
      </c>
      <c r="H8" s="29">
        <v>0</v>
      </c>
      <c r="I8" s="29">
        <v>0</v>
      </c>
      <c r="J8" s="29">
        <v>0</v>
      </c>
      <c r="K8" s="29">
        <v>0</v>
      </c>
      <c r="L8" s="29">
        <v>0</v>
      </c>
      <c r="M8" s="29">
        <v>0</v>
      </c>
      <c r="N8" s="29">
        <v>0</v>
      </c>
      <c r="O8" s="29">
        <v>0</v>
      </c>
      <c r="P8" s="29">
        <v>0</v>
      </c>
      <c r="Q8" s="29">
        <v>0</v>
      </c>
      <c r="R8" s="29">
        <v>0</v>
      </c>
      <c r="S8" s="29">
        <v>0</v>
      </c>
      <c r="T8" s="29">
        <v>0</v>
      </c>
      <c r="U8" s="29">
        <v>0</v>
      </c>
      <c r="V8" s="29">
        <v>0</v>
      </c>
      <c r="W8" s="134">
        <f t="shared" ref="W8:W17" si="3">SUM(C8:V8)</f>
        <v>6706</v>
      </c>
      <c r="X8" s="146"/>
      <c r="AC8" s="5"/>
    </row>
    <row r="9" spans="1:29" hidden="1" x14ac:dyDescent="0.3">
      <c r="A9" s="30" t="s">
        <v>570</v>
      </c>
      <c r="B9" s="31" t="s">
        <v>733</v>
      </c>
      <c r="C9" s="32">
        <f>'1a'!K51</f>
        <v>0</v>
      </c>
      <c r="D9" s="32">
        <f>'1a'!L51</f>
        <v>0</v>
      </c>
      <c r="E9" s="32">
        <f>'1a'!M51</f>
        <v>0</v>
      </c>
      <c r="F9" s="32">
        <f>'1a'!N51</f>
        <v>0</v>
      </c>
      <c r="G9" s="32">
        <f>'1a'!O51</f>
        <v>0</v>
      </c>
      <c r="H9" s="32">
        <f>'1a'!P51</f>
        <v>0</v>
      </c>
      <c r="I9" s="32">
        <f>'1a'!Q51</f>
        <v>101</v>
      </c>
      <c r="J9" s="32">
        <f>'1a'!R51</f>
        <v>285</v>
      </c>
      <c r="K9" s="32">
        <f>'1a'!S51</f>
        <v>706</v>
      </c>
      <c r="L9" s="32">
        <f>'1a'!T51</f>
        <v>818</v>
      </c>
      <c r="M9" s="32">
        <f>'1a'!U51</f>
        <v>1043</v>
      </c>
      <c r="N9" s="32">
        <f>'1a'!V51</f>
        <v>1036</v>
      </c>
      <c r="O9" s="32">
        <f>'1a'!W51</f>
        <v>981</v>
      </c>
      <c r="P9" s="32">
        <f>'1a'!X51</f>
        <v>741</v>
      </c>
      <c r="Q9" s="32">
        <f>'1a'!Y51</f>
        <v>700</v>
      </c>
      <c r="R9" s="32">
        <f>'1a'!Z51</f>
        <v>640</v>
      </c>
      <c r="S9" s="32">
        <f>'1a'!AA51</f>
        <v>640</v>
      </c>
      <c r="T9" s="32">
        <f>'1a'!AB51</f>
        <v>640</v>
      </c>
      <c r="U9" s="32">
        <f>'1a'!AC51</f>
        <v>645</v>
      </c>
      <c r="V9" s="32">
        <f>'1a'!AD51</f>
        <v>625</v>
      </c>
      <c r="W9" s="134">
        <f t="shared" si="3"/>
        <v>9601</v>
      </c>
      <c r="X9" s="133">
        <f>'1a'!I51+'1a'!AE51</f>
        <v>1940</v>
      </c>
    </row>
    <row r="10" spans="1:29" hidden="1" x14ac:dyDescent="0.3">
      <c r="A10" s="30" t="s">
        <v>569</v>
      </c>
      <c r="B10" s="31" t="s">
        <v>734</v>
      </c>
      <c r="C10" s="32">
        <f>SUM('1b'!T6:T65)</f>
        <v>0</v>
      </c>
      <c r="D10" s="32">
        <f>SUM('1b'!U6:U65)</f>
        <v>0</v>
      </c>
      <c r="E10" s="32">
        <f>SUM('1b'!V6:V65)</f>
        <v>0</v>
      </c>
      <c r="F10" s="32">
        <f>SUM('1b'!W6:W65)</f>
        <v>0</v>
      </c>
      <c r="G10" s="32">
        <f>SUM('1b'!X6:X65)</f>
        <v>0</v>
      </c>
      <c r="H10" s="32">
        <f>SUM('1b'!Y6:Y65)</f>
        <v>1024</v>
      </c>
      <c r="I10" s="32">
        <f>SUM('1b'!Z6:Z65)</f>
        <v>847</v>
      </c>
      <c r="J10" s="32">
        <f>SUM('1b'!AA6:AA65)</f>
        <v>650</v>
      </c>
      <c r="K10" s="32">
        <f>SUM('1b'!AB6:AB65)</f>
        <v>445</v>
      </c>
      <c r="L10" s="32">
        <f>SUM('1b'!AC6:AC65)</f>
        <v>234</v>
      </c>
      <c r="M10" s="32">
        <f>SUM('1b'!AD6:AD65)</f>
        <v>225</v>
      </c>
      <c r="N10" s="32">
        <f>SUM('1b'!AE6:AE65)</f>
        <v>61</v>
      </c>
      <c r="O10" s="32">
        <f>SUM('1b'!AF6:AF65)</f>
        <v>44</v>
      </c>
      <c r="P10" s="32">
        <f>SUM('1b'!AG6:AG65)</f>
        <v>0</v>
      </c>
      <c r="Q10" s="32">
        <f>SUM('1b'!AH6:AH65)</f>
        <v>0</v>
      </c>
      <c r="R10" s="32">
        <f>SUM('1b'!AI6:AI65)</f>
        <v>0</v>
      </c>
      <c r="S10" s="32">
        <f>SUM('1b'!AJ6:AJ65)</f>
        <v>0</v>
      </c>
      <c r="T10" s="32">
        <f>SUM('1b'!AK6:AK65)</f>
        <v>0</v>
      </c>
      <c r="U10" s="32">
        <f>SUM('1b'!AL6:AL65)</f>
        <v>0</v>
      </c>
      <c r="V10" s="32">
        <f>SUM('1b'!AM6:AM65)</f>
        <v>0</v>
      </c>
      <c r="W10" s="134">
        <f t="shared" si="3"/>
        <v>3530</v>
      </c>
      <c r="X10" s="140"/>
    </row>
    <row r="11" spans="1:29" hidden="1" x14ac:dyDescent="0.3">
      <c r="A11" s="33"/>
      <c r="B11" s="34" t="s">
        <v>743</v>
      </c>
      <c r="C11" s="35">
        <f>SUMIF('1b'!$A$6:$A$65,"U/C",'1b'!T6:T65)</f>
        <v>0</v>
      </c>
      <c r="D11" s="35">
        <f>SUMIF('1b'!$A$6:$A$65,"U/C",'1b'!U6:U65)</f>
        <v>0</v>
      </c>
      <c r="E11" s="35">
        <f>SUMIF('1b'!$A$6:$A$65,"U/C",'1b'!V6:V65)</f>
        <v>0</v>
      </c>
      <c r="F11" s="35">
        <f>SUMIF('1b'!$A$6:$A$65,"U/C",'1b'!W6:W65)</f>
        <v>0</v>
      </c>
      <c r="G11" s="35">
        <f>SUMIF('1b'!$A$6:$A$65,"U/C",'1b'!X6:X65)</f>
        <v>0</v>
      </c>
      <c r="H11" s="35">
        <f>SUMIF('1b'!$A$6:$A$65,"U/C",'1b'!Y6:Y65)</f>
        <v>1024</v>
      </c>
      <c r="I11" s="35">
        <f>SUMIF('1b'!$A$6:$A$65,"U/C",'1b'!Z6:Z65)</f>
        <v>716</v>
      </c>
      <c r="J11" s="35">
        <f>SUMIF('1b'!$A$6:$A$65,"U/C",'1b'!AA6:AA65)</f>
        <v>530</v>
      </c>
      <c r="K11" s="35">
        <f>SUMIF('1b'!$A$6:$A$65,"U/C",'1b'!AB6:AB65)</f>
        <v>247</v>
      </c>
      <c r="L11" s="35">
        <f>SUMIF('1b'!$A$6:$A$65,"U/C",'1b'!AC6:AC65)</f>
        <v>158</v>
      </c>
      <c r="M11" s="35">
        <f>SUMIF('1b'!$A$6:$A$65,"U/C",'1b'!AD6:AD65)</f>
        <v>100</v>
      </c>
      <c r="N11" s="35">
        <f>SUMIF('1b'!$A$6:$A$65,"U/C",'1b'!AE6:AE65)</f>
        <v>17</v>
      </c>
      <c r="O11" s="35">
        <f>SUMIF('1b'!$A$6:$A$65,"U/C",'1b'!AF6:AF65)</f>
        <v>0</v>
      </c>
      <c r="P11" s="35">
        <f>SUMIF('1b'!$A$6:$A$65,"U/C",'1b'!AG6:AG65)</f>
        <v>0</v>
      </c>
      <c r="Q11" s="35">
        <f>SUMIF('1b'!$A$6:$A$65,"U/C",'1b'!AH6:AH65)</f>
        <v>0</v>
      </c>
      <c r="R11" s="35">
        <f>SUMIF('1b'!$A$6:$A$65,"U/C",'1b'!AI6:AI65)</f>
        <v>0</v>
      </c>
      <c r="S11" s="35">
        <f>SUMIF('1b'!$A$6:$A$65,"U/C",'1b'!AJ6:AJ65)</f>
        <v>0</v>
      </c>
      <c r="T11" s="35">
        <f>SUMIF('1b'!$A$6:$A$65,"U/C",'1b'!AK6:AK65)</f>
        <v>0</v>
      </c>
      <c r="U11" s="35">
        <f>SUMIF('1b'!$A$6:$A$65,"U/C",'1b'!AL6:AL65)</f>
        <v>0</v>
      </c>
      <c r="V11" s="35">
        <f>SUMIF('1b'!$A$6:$A$65,"U/C",'1b'!AM6:AM65)</f>
        <v>0</v>
      </c>
      <c r="W11" s="170">
        <f t="shared" si="3"/>
        <v>2792</v>
      </c>
      <c r="X11" s="147"/>
    </row>
    <row r="12" spans="1:29" ht="14.25" hidden="1" customHeight="1" x14ac:dyDescent="0.3">
      <c r="A12" s="33"/>
      <c r="B12" s="34" t="s">
        <v>744</v>
      </c>
      <c r="C12" s="35">
        <f>SUMIF('1b'!$A$6:$A$65,"Committed",'1b'!T6:T65)</f>
        <v>0</v>
      </c>
      <c r="D12" s="35">
        <f>SUMIF('1b'!$A$6:$A$65,"Committed",'1b'!U6:U65)</f>
        <v>0</v>
      </c>
      <c r="E12" s="35">
        <f>SUMIF('1b'!$A$6:$A$65,"Committed",'1b'!V6:V65)</f>
        <v>0</v>
      </c>
      <c r="F12" s="35">
        <f>SUMIF('1b'!$A$6:$A$65,"Committed",'1b'!W6:W65)</f>
        <v>0</v>
      </c>
      <c r="G12" s="35">
        <f>SUMIF('1b'!$A$6:$A$65,"Committed",'1b'!X6:X65)</f>
        <v>0</v>
      </c>
      <c r="H12" s="35">
        <f>SUMIF('1b'!$A$6:$A$65,"Committed",'1b'!Y6:Y65)</f>
        <v>0</v>
      </c>
      <c r="I12" s="35">
        <f>SUMIF('1b'!$A$6:$A$65,"Committed",'1b'!Z6:Z65)</f>
        <v>131</v>
      </c>
      <c r="J12" s="35">
        <f>SUMIF('1b'!$A$6:$A$65,"Committed",'1b'!AA6:AA65)</f>
        <v>120</v>
      </c>
      <c r="K12" s="35">
        <f>SUMIF('1b'!$A$6:$A$65,"Committed",'1b'!AB6:AB65)</f>
        <v>198</v>
      </c>
      <c r="L12" s="35">
        <f>SUMIF('1b'!$A$6:$A$65,"Committed",'1b'!AC6:AC65)</f>
        <v>76</v>
      </c>
      <c r="M12" s="35">
        <f>SUMIF('1b'!$A$6:$A$65,"Committed",'1b'!AD6:AD65)</f>
        <v>125</v>
      </c>
      <c r="N12" s="35">
        <f>SUMIF('1b'!$A$6:$A$65,"Committed",'1b'!AE6:AE65)</f>
        <v>44</v>
      </c>
      <c r="O12" s="35">
        <f>SUMIF('1b'!$A$6:$A$65,"Committed",'1b'!AF6:AF65)</f>
        <v>44</v>
      </c>
      <c r="P12" s="35">
        <f>SUMIF('1b'!$A$6:$A$65,"Committed",'1b'!AG6:AG65)</f>
        <v>0</v>
      </c>
      <c r="Q12" s="35">
        <f>SUMIF('1b'!$A$6:$A$65,"Committed",'1b'!AH6:AH65)</f>
        <v>0</v>
      </c>
      <c r="R12" s="35">
        <f>SUMIF('1b'!$A$6:$A$65,"Committed",'1b'!AI6:AI65)</f>
        <v>0</v>
      </c>
      <c r="S12" s="35">
        <f>SUMIF('1b'!$A$6:$A$65,"Committed",'1b'!AJ6:AJ65)</f>
        <v>0</v>
      </c>
      <c r="T12" s="35">
        <f>SUMIF('1b'!$A$6:$A$65,"Committed",'1b'!AK6:AK65)</f>
        <v>0</v>
      </c>
      <c r="U12" s="35">
        <f>SUMIF('1b'!$A$6:$A$65,"Committed",'1b'!AL6:AL65)</f>
        <v>0</v>
      </c>
      <c r="V12" s="35">
        <f>SUMIF('1b'!$A$6:$A$65,"Committed",'1b'!AM6:AM65)</f>
        <v>0</v>
      </c>
      <c r="W12" s="170">
        <f t="shared" si="3"/>
        <v>738</v>
      </c>
      <c r="X12" s="147"/>
    </row>
    <row r="13" spans="1:29" hidden="1" x14ac:dyDescent="0.3">
      <c r="A13" s="30" t="s">
        <v>571</v>
      </c>
      <c r="B13" s="31" t="s">
        <v>735</v>
      </c>
      <c r="C13" s="32">
        <f>SUM('1c'!P6:P215)</f>
        <v>0</v>
      </c>
      <c r="D13" s="32">
        <f>SUM('1c'!Q6:Q215)</f>
        <v>0</v>
      </c>
      <c r="E13" s="32">
        <f>SUM('1c'!R6:R215)</f>
        <v>0</v>
      </c>
      <c r="F13" s="32">
        <f>SUM('1c'!S6:S215)</f>
        <v>0</v>
      </c>
      <c r="G13" s="32">
        <f>SUM('1c'!T6:T215)</f>
        <v>0</v>
      </c>
      <c r="H13" s="32">
        <f>SUM('1c'!U6:U215)</f>
        <v>109</v>
      </c>
      <c r="I13" s="32">
        <f>SUM('1c'!V6:V215)</f>
        <v>96</v>
      </c>
      <c r="J13" s="32">
        <f>SUM('1c'!W6:W215)</f>
        <v>114</v>
      </c>
      <c r="K13" s="32">
        <f>SUM('1c'!X6:X215)</f>
        <v>9</v>
      </c>
      <c r="L13" s="32">
        <f>SUM('1c'!Y6:Y215)</f>
        <v>0</v>
      </c>
      <c r="M13" s="32">
        <f>SUM('1c'!Z6:Z215)</f>
        <v>0</v>
      </c>
      <c r="N13" s="32">
        <f>SUM('1c'!AA6:AA215)</f>
        <v>0</v>
      </c>
      <c r="O13" s="32">
        <f>SUM('1c'!AB6:AB215)</f>
        <v>0</v>
      </c>
      <c r="P13" s="32">
        <f>SUM('1c'!AC6:AC215)</f>
        <v>0</v>
      </c>
      <c r="Q13" s="32">
        <f>SUM('1c'!AD6:AD215)</f>
        <v>0</v>
      </c>
      <c r="R13" s="32">
        <f>SUM('1c'!AE6:AE215)</f>
        <v>0</v>
      </c>
      <c r="S13" s="32">
        <f>SUM('1c'!AF6:AF215)</f>
        <v>0</v>
      </c>
      <c r="T13" s="32">
        <f>SUM('1c'!AG6:AG215)</f>
        <v>0</v>
      </c>
      <c r="U13" s="32">
        <f>SUM('1c'!AH6:AH215)</f>
        <v>0</v>
      </c>
      <c r="V13" s="32">
        <f>SUM('1c'!AI6:AI215)</f>
        <v>0</v>
      </c>
      <c r="W13" s="134">
        <f t="shared" si="3"/>
        <v>328</v>
      </c>
      <c r="X13" s="140"/>
    </row>
    <row r="14" spans="1:29" hidden="1" x14ac:dyDescent="0.3">
      <c r="A14" s="33"/>
      <c r="B14" s="34" t="s">
        <v>743</v>
      </c>
      <c r="C14" s="35">
        <f>SUMIF('1c'!$A$6:$A$215,"U/C",'1c'!P$6:P$215)</f>
        <v>0</v>
      </c>
      <c r="D14" s="35">
        <f>SUMIF('1c'!$A$6:$A$215,"U/C",'1c'!Q$6:Q$215)</f>
        <v>0</v>
      </c>
      <c r="E14" s="35">
        <f>SUMIF('1c'!$A$6:$A$215,"U/C",'1c'!R$6:R$215)</f>
        <v>0</v>
      </c>
      <c r="F14" s="35">
        <f>SUMIF('1c'!$A$6:$A$215,"U/C",'1c'!S$6:S$215)</f>
        <v>0</v>
      </c>
      <c r="G14" s="35">
        <f>SUMIF('1c'!$A$6:$A$215,"U/C",'1c'!T$6:T$215)</f>
        <v>0</v>
      </c>
      <c r="H14" s="35">
        <f>SUMIF('1c'!$A$6:$A$215,"U/C",'1c'!U$6:U$215)</f>
        <v>88</v>
      </c>
      <c r="I14" s="35">
        <f>SUMIF('1c'!$A$6:$A$215,"U/C",'1c'!V$6:V$215)</f>
        <v>21</v>
      </c>
      <c r="J14" s="35">
        <f>SUMIF('1c'!$A$6:$A$215,"U/C",'1c'!W$6:W$215)</f>
        <v>0</v>
      </c>
      <c r="K14" s="35">
        <f>SUMIF('1c'!$A$6:$A$215,"U/C",'1c'!X$6:X$215)</f>
        <v>0</v>
      </c>
      <c r="L14" s="35">
        <f>SUMIF('1c'!$A$6:$A$215,"U/C",'1c'!Y$6:Y$215)</f>
        <v>0</v>
      </c>
      <c r="M14" s="35">
        <f>SUMIF('1c'!$A$6:$A$215,"U/C",'1c'!Z$6:Z$215)</f>
        <v>0</v>
      </c>
      <c r="N14" s="35">
        <f>SUMIF('1c'!$A$6:$A$215,"U/C",'1c'!AA$6:AA$215)</f>
        <v>0</v>
      </c>
      <c r="O14" s="35">
        <f>SUMIF('1c'!$A$6:$A$215,"U/C",'1c'!AB$6:AB$215)</f>
        <v>0</v>
      </c>
      <c r="P14" s="35">
        <f>SUMIF('1c'!$A$6:$A$215,"U/C",'1c'!AC$6:AC$215)</f>
        <v>0</v>
      </c>
      <c r="Q14" s="35">
        <f>SUMIF('1c'!$A$6:$A$215,"U/C",'1c'!AD$6:AD$215)</f>
        <v>0</v>
      </c>
      <c r="R14" s="35">
        <f>SUMIF('1c'!$A$6:$A$215,"U/C",'1c'!AE$6:AE$215)</f>
        <v>0</v>
      </c>
      <c r="S14" s="35">
        <f>SUMIF('1c'!$A$6:$A$215,"U/C",'1c'!AF$6:AF$215)</f>
        <v>0</v>
      </c>
      <c r="T14" s="35">
        <f>SUMIF('1c'!$A$6:$A$215,"U/C",'1c'!AG$6:AG$215)</f>
        <v>0</v>
      </c>
      <c r="U14" s="35">
        <f>SUMIF('1c'!$A$6:$A$215,"U/C",'1c'!AH$6:AH$215)</f>
        <v>0</v>
      </c>
      <c r="V14" s="35">
        <f>SUMIF('1c'!$A$6:$A$215,"U/C",'1c'!AI$6:AI$215)</f>
        <v>0</v>
      </c>
      <c r="W14" s="170">
        <f t="shared" si="3"/>
        <v>109</v>
      </c>
      <c r="X14" s="147"/>
    </row>
    <row r="15" spans="1:29" hidden="1" x14ac:dyDescent="0.3">
      <c r="A15" s="33"/>
      <c r="B15" s="34" t="s">
        <v>744</v>
      </c>
      <c r="C15" s="35">
        <f>SUMIF('1c'!$A$6:$A$215,"Committed",'1c'!P$6:P$215)</f>
        <v>0</v>
      </c>
      <c r="D15" s="35">
        <f>SUMIF('1c'!$A$6:$A$215,"Committed",'1c'!Q$6:Q$215)</f>
        <v>0</v>
      </c>
      <c r="E15" s="35">
        <f>SUMIF('1c'!$A$6:$A$215,"Committed",'1c'!R$6:R$215)</f>
        <v>0</v>
      </c>
      <c r="F15" s="35">
        <f>SUMIF('1c'!$A$6:$A$215,"Committed",'1c'!S$6:S$215)</f>
        <v>0</v>
      </c>
      <c r="G15" s="35">
        <f>SUMIF('1c'!$A$6:$A$215,"Committed",'1c'!T$6:T$215)</f>
        <v>0</v>
      </c>
      <c r="H15" s="35">
        <f>SUMIF('1c'!$A$6:$A$215,"Committed",'1c'!U$6:U$215)</f>
        <v>21</v>
      </c>
      <c r="I15" s="35">
        <f>SUMIF('1c'!$A$6:$A$215,"Committed",'1c'!V$6:V$215)</f>
        <v>65</v>
      </c>
      <c r="J15" s="35">
        <f>SUMIF('1c'!$A$6:$A$215,"Committed",'1c'!W$6:W$215)</f>
        <v>114</v>
      </c>
      <c r="K15" s="35">
        <f>SUMIF('1c'!$A$6:$A$215,"Committed",'1c'!X$6:X$215)</f>
        <v>9</v>
      </c>
      <c r="L15" s="35">
        <f>SUMIF('1c'!$A$6:$A$215,"Committed",'1c'!Y$6:Y$215)</f>
        <v>0</v>
      </c>
      <c r="M15" s="35">
        <f>SUMIF('1c'!$A$6:$A$215,"Committed",'1c'!Z$6:Z$215)</f>
        <v>0</v>
      </c>
      <c r="N15" s="35">
        <f>SUMIF('1c'!$A$6:$A$215,"Committed",'1c'!AA$6:AA$215)</f>
        <v>0</v>
      </c>
      <c r="O15" s="35">
        <f>SUMIF('1c'!$A$6:$A$215,"Committed",'1c'!AB$6:AB$215)</f>
        <v>0</v>
      </c>
      <c r="P15" s="35">
        <f>SUMIF('1c'!$A$6:$A$215,"Committed",'1c'!AC$6:AC$215)</f>
        <v>0</v>
      </c>
      <c r="Q15" s="35">
        <f>SUMIF('1c'!$A$6:$A$215,"Committed",'1c'!AD$6:AD$215)</f>
        <v>0</v>
      </c>
      <c r="R15" s="35">
        <f>SUMIF('1c'!$A$6:$A$215,"Committed",'1c'!AE$6:AE$215)</f>
        <v>0</v>
      </c>
      <c r="S15" s="35">
        <f>SUMIF('1c'!$A$6:$A$215,"Committed",'1c'!AF$6:AF$215)</f>
        <v>0</v>
      </c>
      <c r="T15" s="35">
        <f>SUMIF('1c'!$A$6:$A$215,"Committed",'1c'!AG$6:AG$215)</f>
        <v>0</v>
      </c>
      <c r="U15" s="35">
        <f>SUMIF('1c'!$A$6:$A$215,"Committed",'1c'!AH$6:AH$215)</f>
        <v>0</v>
      </c>
      <c r="V15" s="35">
        <f>SUMIF('1c'!$A$6:$A$215,"Committed",'1c'!AI$6:AI$215)</f>
        <v>0</v>
      </c>
      <c r="W15" s="170">
        <f t="shared" si="3"/>
        <v>209</v>
      </c>
      <c r="X15" s="147"/>
    </row>
    <row r="16" spans="1:29" hidden="1" x14ac:dyDescent="0.3">
      <c r="A16" s="30" t="s">
        <v>572</v>
      </c>
      <c r="B16" s="31" t="s">
        <v>732</v>
      </c>
      <c r="C16" s="32">
        <v>0</v>
      </c>
      <c r="D16" s="32">
        <v>0</v>
      </c>
      <c r="E16" s="32">
        <v>0</v>
      </c>
      <c r="F16" s="32">
        <v>0</v>
      </c>
      <c r="G16" s="32">
        <v>0</v>
      </c>
      <c r="H16" s="32">
        <v>0</v>
      </c>
      <c r="I16" s="32">
        <v>0</v>
      </c>
      <c r="J16" s="32">
        <v>0</v>
      </c>
      <c r="K16" s="32">
        <v>120</v>
      </c>
      <c r="L16" s="32">
        <v>120</v>
      </c>
      <c r="M16" s="32">
        <v>120</v>
      </c>
      <c r="N16" s="32">
        <v>120</v>
      </c>
      <c r="O16" s="32">
        <v>120</v>
      </c>
      <c r="P16" s="32">
        <v>120</v>
      </c>
      <c r="Q16" s="32">
        <v>120</v>
      </c>
      <c r="R16" s="32">
        <v>120</v>
      </c>
      <c r="S16" s="32">
        <v>120</v>
      </c>
      <c r="T16" s="32">
        <v>120</v>
      </c>
      <c r="U16" s="32">
        <v>120</v>
      </c>
      <c r="V16" s="32">
        <v>120</v>
      </c>
      <c r="W16" s="134">
        <f t="shared" si="3"/>
        <v>1440</v>
      </c>
      <c r="X16" s="140"/>
    </row>
    <row r="17" spans="1:27" ht="15" hidden="1" thickBot="1" x14ac:dyDescent="0.35">
      <c r="A17" s="36"/>
      <c r="B17" s="37" t="s">
        <v>730</v>
      </c>
      <c r="C17" s="38">
        <f t="shared" ref="C17:H17" si="4">SUM(C15*-0.1)</f>
        <v>0</v>
      </c>
      <c r="D17" s="38">
        <f t="shared" si="4"/>
        <v>0</v>
      </c>
      <c r="E17" s="38">
        <f t="shared" si="4"/>
        <v>0</v>
      </c>
      <c r="F17" s="38">
        <f t="shared" si="4"/>
        <v>0</v>
      </c>
      <c r="G17" s="38">
        <f t="shared" si="4"/>
        <v>0</v>
      </c>
      <c r="H17" s="38">
        <f t="shared" si="4"/>
        <v>-2.1</v>
      </c>
      <c r="I17" s="38">
        <f t="shared" ref="I17:V17" si="5">SUM(I15*-0.1)</f>
        <v>-6.5</v>
      </c>
      <c r="J17" s="38">
        <f t="shared" si="5"/>
        <v>-11.4</v>
      </c>
      <c r="K17" s="38">
        <f t="shared" si="5"/>
        <v>-0.9</v>
      </c>
      <c r="L17" s="38">
        <f t="shared" si="5"/>
        <v>0</v>
      </c>
      <c r="M17" s="38">
        <f t="shared" si="5"/>
        <v>0</v>
      </c>
      <c r="N17" s="38">
        <f t="shared" si="5"/>
        <v>0</v>
      </c>
      <c r="O17" s="38">
        <f t="shared" si="5"/>
        <v>0</v>
      </c>
      <c r="P17" s="38">
        <f t="shared" si="5"/>
        <v>0</v>
      </c>
      <c r="Q17" s="38">
        <f t="shared" si="5"/>
        <v>0</v>
      </c>
      <c r="R17" s="38">
        <f t="shared" si="5"/>
        <v>0</v>
      </c>
      <c r="S17" s="38">
        <f t="shared" si="5"/>
        <v>0</v>
      </c>
      <c r="T17" s="38">
        <f t="shared" si="5"/>
        <v>0</v>
      </c>
      <c r="U17" s="38">
        <f t="shared" si="5"/>
        <v>0</v>
      </c>
      <c r="V17" s="38">
        <f t="shared" si="5"/>
        <v>0</v>
      </c>
      <c r="W17" s="134">
        <f t="shared" si="3"/>
        <v>-20.9</v>
      </c>
      <c r="X17" s="148"/>
    </row>
    <row r="18" spans="1:27" ht="15" hidden="1" thickBot="1" x14ac:dyDescent="0.35">
      <c r="A18" s="39"/>
      <c r="B18" s="40" t="s">
        <v>728</v>
      </c>
      <c r="C18" s="41"/>
      <c r="D18" s="41"/>
      <c r="E18" s="41"/>
      <c r="F18" s="41"/>
      <c r="G18" s="41"/>
      <c r="H18" s="41"/>
      <c r="I18" s="41"/>
      <c r="J18" s="41"/>
      <c r="K18" s="41"/>
      <c r="L18" s="41"/>
      <c r="M18" s="41"/>
      <c r="N18" s="41"/>
      <c r="O18" s="41"/>
      <c r="P18" s="41"/>
      <c r="Q18" s="41"/>
      <c r="R18" s="41"/>
      <c r="S18" s="41"/>
      <c r="T18" s="41"/>
      <c r="U18" s="41"/>
      <c r="V18" s="41"/>
      <c r="W18" s="131"/>
      <c r="X18" s="42"/>
    </row>
    <row r="19" spans="1:27" hidden="1" x14ac:dyDescent="0.3">
      <c r="A19" s="135"/>
      <c r="B19" s="136" t="s">
        <v>750</v>
      </c>
      <c r="C19" s="137">
        <f>SUM(C8:C10,C13:C13,C16:C17)</f>
        <v>817</v>
      </c>
      <c r="D19" s="137">
        <f t="shared" ref="D19:V19" si="6">SUM(D8:D10,D13:D13,D16:D17)</f>
        <v>1473</v>
      </c>
      <c r="E19" s="137">
        <f t="shared" si="6"/>
        <v>1732</v>
      </c>
      <c r="F19" s="137">
        <f t="shared" si="6"/>
        <v>1265</v>
      </c>
      <c r="G19" s="137">
        <f t="shared" si="6"/>
        <v>1419</v>
      </c>
      <c r="H19" s="137">
        <f t="shared" si="6"/>
        <v>1130.9000000000001</v>
      </c>
      <c r="I19" s="137">
        <f t="shared" si="6"/>
        <v>1037.5</v>
      </c>
      <c r="J19" s="137">
        <f t="shared" si="6"/>
        <v>1037.5999999999999</v>
      </c>
      <c r="K19" s="137">
        <f t="shared" si="6"/>
        <v>1279.0999999999999</v>
      </c>
      <c r="L19" s="137">
        <f t="shared" si="6"/>
        <v>1172</v>
      </c>
      <c r="M19" s="137">
        <f t="shared" si="6"/>
        <v>1388</v>
      </c>
      <c r="N19" s="137">
        <f t="shared" si="6"/>
        <v>1217</v>
      </c>
      <c r="O19" s="137">
        <f t="shared" si="6"/>
        <v>1145</v>
      </c>
      <c r="P19" s="137">
        <f t="shared" si="6"/>
        <v>861</v>
      </c>
      <c r="Q19" s="137">
        <f t="shared" si="6"/>
        <v>820</v>
      </c>
      <c r="R19" s="137">
        <f t="shared" si="6"/>
        <v>760</v>
      </c>
      <c r="S19" s="137">
        <f t="shared" si="6"/>
        <v>760</v>
      </c>
      <c r="T19" s="137">
        <f t="shared" si="6"/>
        <v>760</v>
      </c>
      <c r="U19" s="137">
        <f t="shared" si="6"/>
        <v>765</v>
      </c>
      <c r="V19" s="137">
        <f t="shared" si="6"/>
        <v>745</v>
      </c>
      <c r="W19" s="138">
        <f>SUM(C19:V19)</f>
        <v>21584.1</v>
      </c>
      <c r="X19" s="149">
        <f>SUM(X8:X17)</f>
        <v>1940</v>
      </c>
    </row>
    <row r="20" spans="1:27" hidden="1" x14ac:dyDescent="0.3">
      <c r="A20" s="43"/>
      <c r="B20" s="44" t="s">
        <v>739</v>
      </c>
      <c r="C20" s="45">
        <f>SUM(C$8:$C10,C$13:$C13,C$16:$C17)</f>
        <v>817</v>
      </c>
      <c r="D20" s="45">
        <f>SUM(D8:D10,D13,D16:D17)</f>
        <v>1473</v>
      </c>
      <c r="E20" s="45">
        <f>SUM($D$8:E10,$D$13:E13,$D$16:E17)</f>
        <v>3205</v>
      </c>
      <c r="F20" s="45">
        <f>SUM($D$8:F10,$D$13:F13,$D$16:F17)</f>
        <v>4470</v>
      </c>
      <c r="G20" s="45">
        <f>SUM($D$8:G10,$D$13:G13,$D$16:G17)</f>
        <v>5889</v>
      </c>
      <c r="H20" s="45">
        <f>SUM($D$8:H10,$D$13:H13,$D$16:H17)</f>
        <v>7019.9</v>
      </c>
      <c r="I20" s="45">
        <f>SUM($D$8:I10,$D$13:I13,$D$16:I17)</f>
        <v>8057.4</v>
      </c>
      <c r="J20" s="45">
        <f>SUM($D$8:J10,$D$13:J13,$D$16:J17)</f>
        <v>9095</v>
      </c>
      <c r="K20" s="45">
        <f>SUM($D$8:K10,$D$13:K13,$D$16:K17)</f>
        <v>10374.1</v>
      </c>
      <c r="L20" s="45">
        <f>SUM($D$8:L10,$D$13:L13,$D$16:L17)</f>
        <v>11546.1</v>
      </c>
      <c r="M20" s="45">
        <f>SUM($D$8:M10,$D$13:M13,$D$16:M17)</f>
        <v>12934.1</v>
      </c>
      <c r="N20" s="45">
        <f>SUM($D$8:N10,$D$13:N13,$D$16:N17)</f>
        <v>14151.1</v>
      </c>
      <c r="O20" s="45">
        <f>SUM($D$8:O10,$D$13:O13,$D$16:O17)</f>
        <v>15296.1</v>
      </c>
      <c r="P20" s="45">
        <f>SUM($D$8:P10,$D$13:P13,$D$16:P17)</f>
        <v>16157.1</v>
      </c>
      <c r="Q20" s="45">
        <f>SUM($D$8:Q10,$D$13:Q13,$D$16:Q17)</f>
        <v>16977.099999999999</v>
      </c>
      <c r="R20" s="45">
        <f>SUM($D$8:R10,$D$13:R13,$D$16:R17)</f>
        <v>17737.099999999999</v>
      </c>
      <c r="S20" s="45">
        <f>SUM($D$8:S10,$D$13:S13,$D$16:S17)</f>
        <v>18497.099999999999</v>
      </c>
      <c r="T20" s="45">
        <f>SUM($D$8:T10,$D$13:T13,$D$16:T17)</f>
        <v>19257.099999999999</v>
      </c>
      <c r="U20" s="45">
        <f>SUM($D$8:U10,$D$13:U13,$D$16:U17)</f>
        <v>20022.099999999999</v>
      </c>
      <c r="V20" s="45">
        <f>SUM($D$8:V10,$D$13:V13,$D$16:V17)</f>
        <v>20767.099999999999</v>
      </c>
      <c r="W20" s="139"/>
      <c r="X20" s="140"/>
    </row>
    <row r="21" spans="1:27" hidden="1" x14ac:dyDescent="0.3">
      <c r="A21" s="43"/>
      <c r="B21" s="44" t="s">
        <v>740</v>
      </c>
      <c r="C21" s="45">
        <f>(C6*20-C20)</f>
        <v>19863</v>
      </c>
      <c r="D21" s="45">
        <f t="shared" ref="D21:V21" si="7">(D6*20-D20)</f>
        <v>19207</v>
      </c>
      <c r="E21" s="45">
        <f t="shared" si="7"/>
        <v>17475</v>
      </c>
      <c r="F21" s="45">
        <f t="shared" si="7"/>
        <v>16210</v>
      </c>
      <c r="G21" s="45">
        <f t="shared" si="7"/>
        <v>14791</v>
      </c>
      <c r="H21" s="45">
        <f t="shared" si="7"/>
        <v>13660.1</v>
      </c>
      <c r="I21" s="45">
        <f t="shared" si="7"/>
        <v>12622.6</v>
      </c>
      <c r="J21" s="45">
        <f t="shared" si="7"/>
        <v>11585</v>
      </c>
      <c r="K21" s="45">
        <f t="shared" si="7"/>
        <v>10305.9</v>
      </c>
      <c r="L21" s="45">
        <f t="shared" si="7"/>
        <v>9133.9</v>
      </c>
      <c r="M21" s="45">
        <f t="shared" si="7"/>
        <v>7745.9</v>
      </c>
      <c r="N21" s="45">
        <f t="shared" si="7"/>
        <v>6528.9</v>
      </c>
      <c r="O21" s="45">
        <f t="shared" si="7"/>
        <v>5383.9</v>
      </c>
      <c r="P21" s="45">
        <f t="shared" si="7"/>
        <v>4522.8999999999996</v>
      </c>
      <c r="Q21" s="45">
        <f t="shared" si="7"/>
        <v>3702.9000000000015</v>
      </c>
      <c r="R21" s="45">
        <f t="shared" si="7"/>
        <v>2942.9000000000015</v>
      </c>
      <c r="S21" s="45">
        <f t="shared" si="7"/>
        <v>2182.9000000000015</v>
      </c>
      <c r="T21" s="45">
        <f t="shared" si="7"/>
        <v>1422.9000000000015</v>
      </c>
      <c r="U21" s="45">
        <f t="shared" si="7"/>
        <v>657.90000000000146</v>
      </c>
      <c r="V21" s="45">
        <f t="shared" si="7"/>
        <v>-87.099999999998545</v>
      </c>
      <c r="W21" s="139"/>
      <c r="X21" s="140"/>
    </row>
    <row r="22" spans="1:27" ht="15" hidden="1" thickBot="1" x14ac:dyDescent="0.35">
      <c r="A22" s="46"/>
      <c r="B22" s="47" t="s">
        <v>731</v>
      </c>
      <c r="C22" s="48">
        <f>C20-(SUM($C$6:C6))</f>
        <v>-217</v>
      </c>
      <c r="D22" s="48">
        <f>D20-(SUM($D$6:D6))</f>
        <v>439</v>
      </c>
      <c r="E22" s="48">
        <f>E20-(SUM($D$6:E6))</f>
        <v>1137</v>
      </c>
      <c r="F22" s="48">
        <f>F20-(SUM($D$6:F6))</f>
        <v>1368</v>
      </c>
      <c r="G22" s="48">
        <f>G20-(SUM($D$6:G6))</f>
        <v>1753</v>
      </c>
      <c r="H22" s="48">
        <f>H20-(SUM($D$6:H6))</f>
        <v>1849.8999999999996</v>
      </c>
      <c r="I22" s="48">
        <f>I20-(SUM($D$6:I6))</f>
        <v>1853.3999999999996</v>
      </c>
      <c r="J22" s="48">
        <f>J20-(SUM($D$6:J6))</f>
        <v>1857</v>
      </c>
      <c r="K22" s="48">
        <f>K20-(SUM($D$6:K6))</f>
        <v>2102.1000000000004</v>
      </c>
      <c r="L22" s="48">
        <f>L20-(SUM($D$6:L6))</f>
        <v>2240.1000000000004</v>
      </c>
      <c r="M22" s="48">
        <f>M20-(SUM($D$6:M6))</f>
        <v>2594.1000000000004</v>
      </c>
      <c r="N22" s="48">
        <f>N20-(SUM($D$6:N6))</f>
        <v>2777.1000000000004</v>
      </c>
      <c r="O22" s="48">
        <f>O20-(SUM($D$6:O6))</f>
        <v>2888.1000000000004</v>
      </c>
      <c r="P22" s="48">
        <f>P20-(SUM($D$6:P6))</f>
        <v>2715.1000000000004</v>
      </c>
      <c r="Q22" s="48">
        <f>Q20-(SUM($D$6:Q6))</f>
        <v>2501.0999999999985</v>
      </c>
      <c r="R22" s="48">
        <f>R20-(SUM($D$6:R6))</f>
        <v>2227.0999999999985</v>
      </c>
      <c r="S22" s="48">
        <f>S20-(SUM($D$6:S6))</f>
        <v>1953.0999999999985</v>
      </c>
      <c r="T22" s="48">
        <f>T20-(SUM($D$6:T6))</f>
        <v>1679.0999999999985</v>
      </c>
      <c r="U22" s="48">
        <f>U20-(SUM($D$6:U6))</f>
        <v>1410.0999999999985</v>
      </c>
      <c r="V22" s="48">
        <f>V20-(SUM($D$6:V6))</f>
        <v>1121.0999999999985</v>
      </c>
      <c r="W22" s="141"/>
      <c r="X22" s="142"/>
    </row>
    <row r="23" spans="1:27" ht="15" thickBot="1" x14ac:dyDescent="0.35">
      <c r="A23" s="164">
        <v>3</v>
      </c>
      <c r="B23" s="164" t="s">
        <v>1139</v>
      </c>
    </row>
    <row r="24" spans="1:27" ht="53.4" thickBot="1" x14ac:dyDescent="0.35">
      <c r="A24" s="87"/>
      <c r="B24" s="10"/>
      <c r="C24" s="10" t="s">
        <v>1</v>
      </c>
      <c r="D24" s="10" t="s">
        <v>2</v>
      </c>
      <c r="E24" s="10" t="s">
        <v>3</v>
      </c>
      <c r="F24" s="10" t="s">
        <v>4</v>
      </c>
      <c r="G24" s="10" t="s">
        <v>5</v>
      </c>
      <c r="H24" s="10" t="s">
        <v>6</v>
      </c>
      <c r="I24" s="10" t="s">
        <v>7</v>
      </c>
      <c r="J24" s="10" t="s">
        <v>8</v>
      </c>
      <c r="K24" s="10" t="s">
        <v>9</v>
      </c>
      <c r="L24" s="10" t="s">
        <v>10</v>
      </c>
      <c r="M24" s="10" t="s">
        <v>11</v>
      </c>
      <c r="N24" s="10" t="s">
        <v>12</v>
      </c>
      <c r="O24" s="10" t="s">
        <v>13</v>
      </c>
      <c r="P24" s="10" t="s">
        <v>14</v>
      </c>
      <c r="Q24" s="10" t="s">
        <v>15</v>
      </c>
      <c r="R24" s="10" t="s">
        <v>16</v>
      </c>
      <c r="S24" s="10" t="s">
        <v>17</v>
      </c>
      <c r="T24" s="10" t="s">
        <v>18</v>
      </c>
      <c r="U24" s="10" t="s">
        <v>19</v>
      </c>
      <c r="V24" s="10" t="s">
        <v>20</v>
      </c>
      <c r="W24" s="129" t="s">
        <v>868</v>
      </c>
      <c r="X24" s="11" t="s">
        <v>752</v>
      </c>
    </row>
    <row r="25" spans="1:27" x14ac:dyDescent="0.3">
      <c r="A25" s="12"/>
      <c r="B25" s="13" t="s">
        <v>566</v>
      </c>
      <c r="C25" s="14">
        <v>1</v>
      </c>
      <c r="D25" s="14">
        <f t="shared" ref="D25" si="8">C25+1</f>
        <v>2</v>
      </c>
      <c r="E25" s="14">
        <f t="shared" ref="E25" si="9">D25+1</f>
        <v>3</v>
      </c>
      <c r="F25" s="14">
        <f t="shared" ref="F25" si="10">E25+1</f>
        <v>4</v>
      </c>
      <c r="G25" s="14">
        <f t="shared" ref="G25" si="11">F25+1</f>
        <v>5</v>
      </c>
      <c r="H25" s="14">
        <f t="shared" ref="H25" si="12">G25+1</f>
        <v>6</v>
      </c>
      <c r="I25" s="14">
        <f t="shared" ref="I25" si="13">H25+1</f>
        <v>7</v>
      </c>
      <c r="J25" s="14">
        <f t="shared" ref="J25" si="14">I25+1</f>
        <v>8</v>
      </c>
      <c r="K25" s="14">
        <f t="shared" ref="K25" si="15">J25+1</f>
        <v>9</v>
      </c>
      <c r="L25" s="14">
        <f t="shared" ref="L25" si="16">K25+1</f>
        <v>10</v>
      </c>
      <c r="M25" s="14">
        <f t="shared" ref="M25" si="17">L25+1</f>
        <v>11</v>
      </c>
      <c r="N25" s="14">
        <f t="shared" ref="N25" si="18">M25+1</f>
        <v>12</v>
      </c>
      <c r="O25" s="14">
        <f t="shared" ref="O25" si="19">N25+1</f>
        <v>13</v>
      </c>
      <c r="P25" s="14">
        <f t="shared" ref="P25" si="20">O25+1</f>
        <v>14</v>
      </c>
      <c r="Q25" s="14">
        <f t="shared" ref="Q25" si="21">P25+1</f>
        <v>15</v>
      </c>
      <c r="R25" s="14">
        <f t="shared" ref="R25" si="22">Q25+1</f>
        <v>16</v>
      </c>
      <c r="S25" s="14">
        <f t="shared" ref="S25" si="23">R25+1</f>
        <v>17</v>
      </c>
      <c r="T25" s="14">
        <f t="shared" ref="T25" si="24">S25+1</f>
        <v>18</v>
      </c>
      <c r="U25" s="14">
        <f t="shared" ref="U25" si="25">T25+1</f>
        <v>19</v>
      </c>
      <c r="V25" s="15">
        <f t="shared" ref="V25" si="26">U25+1</f>
        <v>20</v>
      </c>
      <c r="W25" s="132">
        <f>SUM(C25:V25)</f>
        <v>210</v>
      </c>
      <c r="X25" s="143"/>
    </row>
    <row r="26" spans="1:27" x14ac:dyDescent="0.3">
      <c r="A26" s="16"/>
      <c r="B26" s="17" t="s">
        <v>736</v>
      </c>
      <c r="C26" s="18">
        <v>21</v>
      </c>
      <c r="D26" s="18">
        <f t="shared" ref="D26" si="27">C26-1</f>
        <v>20</v>
      </c>
      <c r="E26" s="18">
        <f t="shared" ref="E26" si="28">D26-1</f>
        <v>19</v>
      </c>
      <c r="F26" s="18">
        <f t="shared" ref="F26" si="29">E26-1</f>
        <v>18</v>
      </c>
      <c r="G26" s="18">
        <f t="shared" ref="G26" si="30">F26-1</f>
        <v>17</v>
      </c>
      <c r="H26" s="18">
        <f t="shared" ref="H26" si="31">G26-1</f>
        <v>16</v>
      </c>
      <c r="I26" s="18">
        <f t="shared" ref="I26" si="32">H26-1</f>
        <v>15</v>
      </c>
      <c r="J26" s="18">
        <f t="shared" ref="J26" si="33">I26-1</f>
        <v>14</v>
      </c>
      <c r="K26" s="18">
        <f t="shared" ref="K26" si="34">J26-1</f>
        <v>13</v>
      </c>
      <c r="L26" s="18">
        <f t="shared" ref="L26" si="35">K26-1</f>
        <v>12</v>
      </c>
      <c r="M26" s="18">
        <f t="shared" ref="M26" si="36">L26-1</f>
        <v>11</v>
      </c>
      <c r="N26" s="18">
        <f t="shared" ref="N26" si="37">M26-1</f>
        <v>10</v>
      </c>
      <c r="O26" s="18">
        <f t="shared" ref="O26" si="38">N26-1</f>
        <v>9</v>
      </c>
      <c r="P26" s="18">
        <f t="shared" ref="P26" si="39">O26-1</f>
        <v>8</v>
      </c>
      <c r="Q26" s="18">
        <f t="shared" ref="Q26" si="40">P26-1</f>
        <v>7</v>
      </c>
      <c r="R26" s="18">
        <f t="shared" ref="R26" si="41">Q26-1</f>
        <v>6</v>
      </c>
      <c r="S26" s="18">
        <f t="shared" ref="S26" si="42">R26-1</f>
        <v>5</v>
      </c>
      <c r="T26" s="18">
        <f t="shared" ref="T26" si="43">S26-1</f>
        <v>4</v>
      </c>
      <c r="U26" s="18">
        <f t="shared" ref="U26" si="44">T26-1</f>
        <v>3</v>
      </c>
      <c r="V26" s="19">
        <f t="shared" ref="V26" si="45">U26-1</f>
        <v>2</v>
      </c>
      <c r="W26" s="132">
        <f>SUM(C26:V26)</f>
        <v>230</v>
      </c>
      <c r="X26" s="144"/>
    </row>
    <row r="27" spans="1:27" ht="15" thickBot="1" x14ac:dyDescent="0.35">
      <c r="A27" s="20"/>
      <c r="B27" s="21" t="s">
        <v>737</v>
      </c>
      <c r="C27" s="22">
        <v>1034</v>
      </c>
      <c r="D27" s="22">
        <f t="shared" ref="D27" si="46">C27</f>
        <v>1034</v>
      </c>
      <c r="E27" s="22">
        <f t="shared" ref="E27" si="47">D27</f>
        <v>1034</v>
      </c>
      <c r="F27" s="22">
        <f t="shared" ref="F27" si="48">E27</f>
        <v>1034</v>
      </c>
      <c r="G27" s="22">
        <f t="shared" ref="G27" si="49">F27</f>
        <v>1034</v>
      </c>
      <c r="H27" s="22">
        <f t="shared" ref="H27" si="50">G27</f>
        <v>1034</v>
      </c>
      <c r="I27" s="22">
        <f t="shared" ref="I27" si="51">H27</f>
        <v>1034</v>
      </c>
      <c r="J27" s="22">
        <f t="shared" ref="J27" si="52">I27</f>
        <v>1034</v>
      </c>
      <c r="K27" s="22">
        <f t="shared" ref="K27" si="53">J27</f>
        <v>1034</v>
      </c>
      <c r="L27" s="22">
        <f t="shared" ref="L27" si="54">K27</f>
        <v>1034</v>
      </c>
      <c r="M27" s="22">
        <f t="shared" ref="M27" si="55">L27</f>
        <v>1034</v>
      </c>
      <c r="N27" s="22">
        <f t="shared" ref="N27" si="56">M27</f>
        <v>1034</v>
      </c>
      <c r="O27" s="22">
        <f t="shared" ref="O27" si="57">N27</f>
        <v>1034</v>
      </c>
      <c r="P27" s="22">
        <f t="shared" ref="P27" si="58">O27</f>
        <v>1034</v>
      </c>
      <c r="Q27" s="22">
        <f t="shared" ref="Q27" si="59">P27</f>
        <v>1034</v>
      </c>
      <c r="R27" s="22">
        <f t="shared" ref="R27" si="60">Q27</f>
        <v>1034</v>
      </c>
      <c r="S27" s="22">
        <f t="shared" ref="S27" si="61">R27</f>
        <v>1034</v>
      </c>
      <c r="T27" s="22">
        <f t="shared" ref="T27" si="62">S27</f>
        <v>1034</v>
      </c>
      <c r="U27" s="22">
        <f t="shared" ref="U27" si="63">T27</f>
        <v>1034</v>
      </c>
      <c r="V27" s="22">
        <f t="shared" ref="V27" si="64">U27</f>
        <v>1034</v>
      </c>
      <c r="W27" s="132">
        <f>SUM(C27:V27)</f>
        <v>20680</v>
      </c>
      <c r="X27" s="145"/>
      <c r="AA27" s="200">
        <f>AA28/W27</f>
        <v>0.10382495164410051</v>
      </c>
    </row>
    <row r="28" spans="1:27" ht="15" thickBot="1" x14ac:dyDescent="0.35">
      <c r="A28" s="23">
        <v>1</v>
      </c>
      <c r="B28" s="24" t="s">
        <v>567</v>
      </c>
      <c r="C28" s="25"/>
      <c r="D28" s="25"/>
      <c r="E28" s="25"/>
      <c r="F28" s="25"/>
      <c r="G28" s="25"/>
      <c r="H28" s="25"/>
      <c r="I28" s="25"/>
      <c r="J28" s="25"/>
      <c r="K28" s="25"/>
      <c r="L28" s="25"/>
      <c r="M28" s="25"/>
      <c r="N28" s="25"/>
      <c r="O28" s="25"/>
      <c r="P28" s="25"/>
      <c r="Q28" s="25"/>
      <c r="R28" s="25"/>
      <c r="S28" s="25"/>
      <c r="T28" s="25"/>
      <c r="U28" s="25"/>
      <c r="V28" s="25"/>
      <c r="W28" s="130"/>
      <c r="X28" s="26"/>
      <c r="AA28" s="5">
        <f>X30+(W40-W27)</f>
        <v>2147.0999999999985</v>
      </c>
    </row>
    <row r="29" spans="1:27" x14ac:dyDescent="0.3">
      <c r="A29" s="27"/>
      <c r="B29" s="28" t="s">
        <v>568</v>
      </c>
      <c r="C29" s="29">
        <v>1473</v>
      </c>
      <c r="D29" s="29">
        <v>1732</v>
      </c>
      <c r="E29" s="29">
        <v>1265</v>
      </c>
      <c r="F29" s="29">
        <v>1419</v>
      </c>
      <c r="G29" s="29">
        <v>0</v>
      </c>
      <c r="H29" s="29">
        <v>0</v>
      </c>
      <c r="I29" s="29">
        <v>0</v>
      </c>
      <c r="J29" s="29">
        <v>0</v>
      </c>
      <c r="K29" s="29">
        <v>0</v>
      </c>
      <c r="L29" s="29">
        <v>0</v>
      </c>
      <c r="M29" s="29">
        <v>0</v>
      </c>
      <c r="N29" s="29">
        <v>0</v>
      </c>
      <c r="O29" s="29">
        <v>0</v>
      </c>
      <c r="P29" s="29">
        <v>0</v>
      </c>
      <c r="Q29" s="29">
        <v>0</v>
      </c>
      <c r="R29" s="29">
        <v>0</v>
      </c>
      <c r="S29" s="29">
        <v>0</v>
      </c>
      <c r="T29" s="29">
        <v>0</v>
      </c>
      <c r="U29" s="29">
        <v>0</v>
      </c>
      <c r="V29" s="29">
        <v>0</v>
      </c>
      <c r="W29" s="134">
        <f t="shared" ref="W29:W38" si="65">SUM(C29:V29)</f>
        <v>5889</v>
      </c>
      <c r="X29" s="146"/>
    </row>
    <row r="30" spans="1:27" x14ac:dyDescent="0.3">
      <c r="A30" s="30" t="s">
        <v>570</v>
      </c>
      <c r="B30" s="31" t="s">
        <v>733</v>
      </c>
      <c r="C30" s="32">
        <f>'1a'!L$51</f>
        <v>0</v>
      </c>
      <c r="D30" s="32">
        <f>'1a'!M$51</f>
        <v>0</v>
      </c>
      <c r="E30" s="32">
        <f>'1a'!N$51</f>
        <v>0</v>
      </c>
      <c r="F30" s="32">
        <f>'1a'!O$51</f>
        <v>0</v>
      </c>
      <c r="G30" s="32">
        <f>'1a'!P$51</f>
        <v>0</v>
      </c>
      <c r="H30" s="32">
        <f>'1a'!Q$51</f>
        <v>101</v>
      </c>
      <c r="I30" s="32">
        <f>'1a'!R$51</f>
        <v>285</v>
      </c>
      <c r="J30" s="32">
        <f>'1a'!S$51</f>
        <v>706</v>
      </c>
      <c r="K30" s="32">
        <f>'1a'!T$51</f>
        <v>818</v>
      </c>
      <c r="L30" s="32">
        <f>'1a'!U$51</f>
        <v>1043</v>
      </c>
      <c r="M30" s="32">
        <f>'1a'!V$51</f>
        <v>1036</v>
      </c>
      <c r="N30" s="32">
        <f>'1a'!W$51</f>
        <v>981</v>
      </c>
      <c r="O30" s="32">
        <f>'1a'!X$51</f>
        <v>741</v>
      </c>
      <c r="P30" s="32">
        <f>'1a'!Y$51</f>
        <v>700</v>
      </c>
      <c r="Q30" s="32">
        <f>'1a'!Z$51</f>
        <v>640</v>
      </c>
      <c r="R30" s="32">
        <f>'1a'!AA$51</f>
        <v>640</v>
      </c>
      <c r="S30" s="32">
        <f>'1a'!AB$51</f>
        <v>640</v>
      </c>
      <c r="T30" s="32">
        <f>'1a'!AC$51</f>
        <v>645</v>
      </c>
      <c r="U30" s="32">
        <f>'1a'!AD$51</f>
        <v>625</v>
      </c>
      <c r="V30" s="32">
        <f>'1a'!AE$51</f>
        <v>630</v>
      </c>
      <c r="W30" s="134">
        <f t="shared" si="65"/>
        <v>10231</v>
      </c>
      <c r="X30" s="133">
        <f>SUM('1a'!I51)</f>
        <v>1310</v>
      </c>
    </row>
    <row r="31" spans="1:27" x14ac:dyDescent="0.3">
      <c r="A31" s="30" t="s">
        <v>569</v>
      </c>
      <c r="B31" s="31" t="s">
        <v>734</v>
      </c>
      <c r="C31" s="32">
        <f>SUM('1b'!U$6:U$65)</f>
        <v>0</v>
      </c>
      <c r="D31" s="32">
        <f>SUM('1b'!V$6:V$65)</f>
        <v>0</v>
      </c>
      <c r="E31" s="32">
        <f>SUM('1b'!W$6:W$65)</f>
        <v>0</v>
      </c>
      <c r="F31" s="32">
        <f>SUM('1b'!X$6:X$65)</f>
        <v>0</v>
      </c>
      <c r="G31" s="32">
        <f>SUM('1b'!Y$6:Y$65)</f>
        <v>1024</v>
      </c>
      <c r="H31" s="32">
        <f>SUM('1b'!Z$6:Z$65)</f>
        <v>847</v>
      </c>
      <c r="I31" s="32">
        <f>SUM('1b'!AA$6:AA$65)</f>
        <v>650</v>
      </c>
      <c r="J31" s="32">
        <f>SUM('1b'!AB$6:AB$65)</f>
        <v>445</v>
      </c>
      <c r="K31" s="32">
        <f>SUM('1b'!AC$6:AC$65)</f>
        <v>234</v>
      </c>
      <c r="L31" s="32">
        <f>SUM('1b'!AD$6:AD$65)</f>
        <v>225</v>
      </c>
      <c r="M31" s="32">
        <f>SUM('1b'!AE$6:AE$65)</f>
        <v>61</v>
      </c>
      <c r="N31" s="32">
        <f>SUM('1b'!AF$6:AF$65)</f>
        <v>44</v>
      </c>
      <c r="O31" s="32">
        <f>SUM('1b'!AG$6:AG$65)</f>
        <v>0</v>
      </c>
      <c r="P31" s="32">
        <f>SUM('1b'!AH$6:AH$65)</f>
        <v>0</v>
      </c>
      <c r="Q31" s="32">
        <f>SUM('1b'!AI$6:AI$65)</f>
        <v>0</v>
      </c>
      <c r="R31" s="32">
        <f>SUM('1b'!AJ$6:AJ$65)</f>
        <v>0</v>
      </c>
      <c r="S31" s="32">
        <f>SUM('1b'!AK$6:AK$65)</f>
        <v>0</v>
      </c>
      <c r="T31" s="32">
        <f>SUM('1b'!AL$6:AL$65)</f>
        <v>0</v>
      </c>
      <c r="U31" s="32">
        <f>SUM('1b'!AM$6:AM$65)</f>
        <v>0</v>
      </c>
      <c r="V31" s="32">
        <f>SUM('1b'!AN$6:AN$65)</f>
        <v>0</v>
      </c>
      <c r="W31" s="134">
        <f t="shared" si="65"/>
        <v>3530</v>
      </c>
      <c r="X31" s="140"/>
    </row>
    <row r="32" spans="1:27" x14ac:dyDescent="0.3">
      <c r="A32" s="33"/>
      <c r="B32" s="34" t="s">
        <v>743</v>
      </c>
      <c r="C32" s="35">
        <f>SUMIF('1b'!$A$6:$A$65,"U/C",'1b'!U$6:U$65)</f>
        <v>0</v>
      </c>
      <c r="D32" s="35">
        <f>SUMIF('1b'!$A$6:$A$65,"U/C",'1b'!V$6:V$65)</f>
        <v>0</v>
      </c>
      <c r="E32" s="35">
        <f>SUMIF('1b'!$A$6:$A$65,"U/C",'1b'!W$6:W$65)</f>
        <v>0</v>
      </c>
      <c r="F32" s="35">
        <f>SUMIF('1b'!$A$6:$A$65,"U/C",'1b'!X$6:X$65)</f>
        <v>0</v>
      </c>
      <c r="G32" s="35">
        <f>SUMIF('1b'!$A$6:$A$65,"U/C",'1b'!Y$6:Y$65)</f>
        <v>1024</v>
      </c>
      <c r="H32" s="35">
        <f>SUMIF('1b'!$A$6:$A$65,"U/C",'1b'!Z$6:Z$65)</f>
        <v>716</v>
      </c>
      <c r="I32" s="35">
        <f>SUMIF('1b'!$A$6:$A$65,"U/C",'1b'!AA$6:AA$65)</f>
        <v>530</v>
      </c>
      <c r="J32" s="35">
        <f>SUMIF('1b'!$A$6:$A$65,"U/C",'1b'!AB$6:AB$65)</f>
        <v>247</v>
      </c>
      <c r="K32" s="35">
        <f>SUMIF('1b'!$A$6:$A$65,"U/C",'1b'!AC$6:AC$65)</f>
        <v>158</v>
      </c>
      <c r="L32" s="35">
        <f>SUMIF('1b'!$A$6:$A$65,"U/C",'1b'!AD$6:AD$65)</f>
        <v>100</v>
      </c>
      <c r="M32" s="35">
        <f>SUMIF('1b'!$A$6:$A$65,"U/C",'1b'!AE$6:AE$65)</f>
        <v>17</v>
      </c>
      <c r="N32" s="35">
        <f>SUMIF('1b'!$A$6:$A$65,"U/C",'1b'!AF$6:AF$65)</f>
        <v>0</v>
      </c>
      <c r="O32" s="35">
        <f>SUMIF('1b'!$A$6:$A$65,"U/C",'1b'!AG$6:AG$65)</f>
        <v>0</v>
      </c>
      <c r="P32" s="35">
        <f>SUMIF('1b'!$A$6:$A$65,"U/C",'1b'!AH$6:AH$65)</f>
        <v>0</v>
      </c>
      <c r="Q32" s="35">
        <f>SUMIF('1b'!$A$6:$A$65,"U/C",'1b'!AI$6:AI$65)</f>
        <v>0</v>
      </c>
      <c r="R32" s="35">
        <f>SUMIF('1b'!$A$6:$A$65,"U/C",'1b'!AJ$6:AJ$65)</f>
        <v>0</v>
      </c>
      <c r="S32" s="35">
        <f>SUMIF('1b'!$A$6:$A$65,"U/C",'1b'!AK$6:AK$65)</f>
        <v>0</v>
      </c>
      <c r="T32" s="35">
        <f>SUMIF('1b'!$A$6:$A$65,"U/C",'1b'!AL$6:AL$65)</f>
        <v>0</v>
      </c>
      <c r="U32" s="35">
        <f>SUMIF('1b'!$A$6:$A$65,"U/C",'1b'!AM$6:AM$65)</f>
        <v>0</v>
      </c>
      <c r="V32" s="35">
        <f>SUMIF('1b'!$A$6:$A$65,"U/C",'1b'!AN$6:AN$65)</f>
        <v>0</v>
      </c>
      <c r="W32" s="170">
        <f t="shared" si="65"/>
        <v>2792</v>
      </c>
      <c r="X32" s="147"/>
    </row>
    <row r="33" spans="1:24" x14ac:dyDescent="0.3">
      <c r="A33" s="33"/>
      <c r="B33" s="34" t="s">
        <v>744</v>
      </c>
      <c r="C33" s="35">
        <f>SUMIF('1b'!$A$6:$A$65,"Committed",'1b'!U$6:U$65)</f>
        <v>0</v>
      </c>
      <c r="D33" s="35">
        <f>SUMIF('1b'!$A$6:$A$65,"Committed",'1b'!V$6:V$65)</f>
        <v>0</v>
      </c>
      <c r="E33" s="35">
        <f>SUMIF('1b'!$A$6:$A$65,"Committed",'1b'!W$6:W$65)</f>
        <v>0</v>
      </c>
      <c r="F33" s="35">
        <f>SUMIF('1b'!$A$6:$A$65,"Committed",'1b'!X$6:X$65)</f>
        <v>0</v>
      </c>
      <c r="G33" s="35">
        <f>SUMIF('1b'!$A$6:$A$65,"Committed",'1b'!Y$6:Y$65)</f>
        <v>0</v>
      </c>
      <c r="H33" s="35">
        <f>SUMIF('1b'!$A$6:$A$65,"Committed",'1b'!Z$6:Z$65)</f>
        <v>131</v>
      </c>
      <c r="I33" s="35">
        <f>SUMIF('1b'!$A$6:$A$65,"Committed",'1b'!AA$6:AA$65)</f>
        <v>120</v>
      </c>
      <c r="J33" s="35">
        <f>SUMIF('1b'!$A$6:$A$65,"Committed",'1b'!AB$6:AB$65)</f>
        <v>198</v>
      </c>
      <c r="K33" s="35">
        <f>SUMIF('1b'!$A$6:$A$65,"Committed",'1b'!AC$6:AC$65)</f>
        <v>76</v>
      </c>
      <c r="L33" s="35">
        <f>SUMIF('1b'!$A$6:$A$65,"Committed",'1b'!AD$6:AD$65)</f>
        <v>125</v>
      </c>
      <c r="M33" s="35">
        <f>SUMIF('1b'!$A$6:$A$65,"Committed",'1b'!AE$6:AE$65)</f>
        <v>44</v>
      </c>
      <c r="N33" s="35">
        <f>SUMIF('1b'!$A$6:$A$65,"Committed",'1b'!AF$6:AF$65)</f>
        <v>44</v>
      </c>
      <c r="O33" s="35">
        <f>SUMIF('1b'!$A$6:$A$65,"Committed",'1b'!AG$6:AG$65)</f>
        <v>0</v>
      </c>
      <c r="P33" s="35">
        <f>SUMIF('1b'!$A$6:$A$65,"Committed",'1b'!AH$6:AH$65)</f>
        <v>0</v>
      </c>
      <c r="Q33" s="35">
        <f>SUMIF('1b'!$A$6:$A$65,"Committed",'1b'!AI$6:AI$65)</f>
        <v>0</v>
      </c>
      <c r="R33" s="35">
        <f>SUMIF('1b'!$A$6:$A$65,"Committed",'1b'!AJ$6:AJ$65)</f>
        <v>0</v>
      </c>
      <c r="S33" s="35">
        <f>SUMIF('1b'!$A$6:$A$65,"Committed",'1b'!AK$6:AK$65)</f>
        <v>0</v>
      </c>
      <c r="T33" s="35">
        <f>SUMIF('1b'!$A$6:$A$65,"Committed",'1b'!AL$6:AL$65)</f>
        <v>0</v>
      </c>
      <c r="U33" s="35">
        <f>SUMIF('1b'!$A$6:$A$65,"Committed",'1b'!AM$6:AM$65)</f>
        <v>0</v>
      </c>
      <c r="V33" s="35">
        <f>SUMIF('1b'!$A$6:$A$65,"Committed",'1b'!AN$6:AN$65)</f>
        <v>0</v>
      </c>
      <c r="W33" s="170">
        <f t="shared" si="65"/>
        <v>738</v>
      </c>
      <c r="X33" s="147"/>
    </row>
    <row r="34" spans="1:24" x14ac:dyDescent="0.3">
      <c r="A34" s="30" t="s">
        <v>571</v>
      </c>
      <c r="B34" s="31" t="s">
        <v>735</v>
      </c>
      <c r="C34" s="32">
        <f>SUM('1c'!Q$6:Q$215)</f>
        <v>0</v>
      </c>
      <c r="D34" s="32">
        <f>SUM('1c'!R$6:R$215)</f>
        <v>0</v>
      </c>
      <c r="E34" s="32">
        <f>SUM('1c'!S$6:S$215)</f>
        <v>0</v>
      </c>
      <c r="F34" s="32">
        <f>SUM('1c'!T$6:T$215)</f>
        <v>0</v>
      </c>
      <c r="G34" s="32">
        <f>SUM('1c'!U$6:U$215)</f>
        <v>109</v>
      </c>
      <c r="H34" s="32">
        <f>SUM('1c'!V$6:V$215)</f>
        <v>96</v>
      </c>
      <c r="I34" s="32">
        <f>SUM('1c'!W$6:W$215)</f>
        <v>114</v>
      </c>
      <c r="J34" s="32">
        <f>SUM('1c'!X$6:X$215)</f>
        <v>9</v>
      </c>
      <c r="K34" s="32">
        <f>SUM('1c'!Y$6:Y$215)</f>
        <v>0</v>
      </c>
      <c r="L34" s="32">
        <f>SUM('1c'!Z$6:Z$215)</f>
        <v>0</v>
      </c>
      <c r="M34" s="32">
        <f>SUM('1c'!AA$6:AA$215)</f>
        <v>0</v>
      </c>
      <c r="N34" s="32">
        <f>SUM('1c'!AB$6:AB$215)</f>
        <v>0</v>
      </c>
      <c r="O34" s="32">
        <f>SUM('1c'!AC$6:AC$215)</f>
        <v>0</v>
      </c>
      <c r="P34" s="32">
        <f>SUM('1c'!AD$6:AD$215)</f>
        <v>0</v>
      </c>
      <c r="Q34" s="32">
        <f>SUM('1c'!AE$6:AE$215)</f>
        <v>0</v>
      </c>
      <c r="R34" s="32">
        <f>SUM('1c'!AF$6:AF$215)</f>
        <v>0</v>
      </c>
      <c r="S34" s="32">
        <f>SUM('1c'!AG$6:AG$215)</f>
        <v>0</v>
      </c>
      <c r="T34" s="32">
        <f>SUM('1c'!AH$6:AH$215)</f>
        <v>0</v>
      </c>
      <c r="U34" s="32">
        <f>SUM('1c'!AI$6:AI$215)</f>
        <v>0</v>
      </c>
      <c r="V34" s="32">
        <f>SUM('1c'!AJ$6:AJ$215)</f>
        <v>0</v>
      </c>
      <c r="W34" s="134">
        <f t="shared" si="65"/>
        <v>328</v>
      </c>
      <c r="X34" s="140"/>
    </row>
    <row r="35" spans="1:24" x14ac:dyDescent="0.3">
      <c r="A35" s="33"/>
      <c r="B35" s="34" t="s">
        <v>743</v>
      </c>
      <c r="C35" s="35">
        <f>SUMIF('1c'!$A$6:$A$215,"U/C",'1c'!Q$6:Q$215)</f>
        <v>0</v>
      </c>
      <c r="D35" s="35">
        <f>SUMIF('1c'!$A$6:$A$215,"U/C",'1c'!R$6:R$215)</f>
        <v>0</v>
      </c>
      <c r="E35" s="35">
        <f>SUMIF('1c'!$A$6:$A$215,"U/C",'1c'!S$6:S$215)</f>
        <v>0</v>
      </c>
      <c r="F35" s="35">
        <f>SUMIF('1c'!$A$6:$A$215,"U/C",'1c'!T$6:T$215)</f>
        <v>0</v>
      </c>
      <c r="G35" s="35">
        <f>SUMIF('1c'!$A$6:$A$215,"U/C",'1c'!U$6:U$215)</f>
        <v>88</v>
      </c>
      <c r="H35" s="35">
        <f>SUMIF('1c'!$A$6:$A$215,"U/C",'1c'!V$6:V$215)</f>
        <v>21</v>
      </c>
      <c r="I35" s="35">
        <f>SUMIF('1c'!$A$6:$A$215,"U/C",'1c'!W$6:W$215)</f>
        <v>0</v>
      </c>
      <c r="J35" s="35">
        <f>SUMIF('1c'!$A$6:$A$215,"U/C",'1c'!X$6:X$215)</f>
        <v>0</v>
      </c>
      <c r="K35" s="35">
        <f>SUMIF('1c'!$A$6:$A$215,"U/C",'1c'!Y$6:Y$215)</f>
        <v>0</v>
      </c>
      <c r="L35" s="35">
        <f>SUMIF('1c'!$A$6:$A$215,"U/C",'1c'!Z$6:Z$215)</f>
        <v>0</v>
      </c>
      <c r="M35" s="35">
        <f>SUMIF('1c'!$A$6:$A$215,"U/C",'1c'!AA$6:AA$215)</f>
        <v>0</v>
      </c>
      <c r="N35" s="35">
        <f>SUMIF('1c'!$A$6:$A$215,"U/C",'1c'!AB$6:AB$215)</f>
        <v>0</v>
      </c>
      <c r="O35" s="35">
        <f>SUMIF('1c'!$A$6:$A$215,"U/C",'1c'!AC$6:AC$215)</f>
        <v>0</v>
      </c>
      <c r="P35" s="35">
        <f>SUMIF('1c'!$A$6:$A$215,"U/C",'1c'!AD$6:AD$215)</f>
        <v>0</v>
      </c>
      <c r="Q35" s="35">
        <f>SUMIF('1c'!$A$6:$A$215,"U/C",'1c'!AE$6:AE$215)</f>
        <v>0</v>
      </c>
      <c r="R35" s="35">
        <f>SUMIF('1c'!$A$6:$A$215,"U/C",'1c'!AF$6:AF$215)</f>
        <v>0</v>
      </c>
      <c r="S35" s="35">
        <f>SUMIF('1c'!$A$6:$A$215,"U/C",'1c'!AG$6:AG$215)</f>
        <v>0</v>
      </c>
      <c r="T35" s="35">
        <f>SUMIF('1c'!$A$6:$A$215,"U/C",'1c'!AH$6:AH$215)</f>
        <v>0</v>
      </c>
      <c r="U35" s="35">
        <f>SUMIF('1c'!$A$6:$A$215,"U/C",'1c'!AI$6:AI$215)</f>
        <v>0</v>
      </c>
      <c r="V35" s="35">
        <f>SUMIF('1c'!$A$6:$A$215,"U/C",'1c'!AJ$6:AJ$215)</f>
        <v>0</v>
      </c>
      <c r="W35" s="170">
        <f t="shared" si="65"/>
        <v>109</v>
      </c>
      <c r="X35" s="147"/>
    </row>
    <row r="36" spans="1:24" x14ac:dyDescent="0.3">
      <c r="A36" s="33"/>
      <c r="B36" s="34" t="s">
        <v>744</v>
      </c>
      <c r="C36" s="35">
        <f>SUMIF('1c'!$A$6:$A$215,"Committed",'1c'!Q$6:Q$215)</f>
        <v>0</v>
      </c>
      <c r="D36" s="35">
        <f>SUMIF('1c'!$A$6:$A$215,"Committed",'1c'!R$6:R$215)</f>
        <v>0</v>
      </c>
      <c r="E36" s="35">
        <f>SUMIF('1c'!$A$6:$A$215,"Committed",'1c'!S$6:S$215)</f>
        <v>0</v>
      </c>
      <c r="F36" s="35">
        <f>SUMIF('1c'!$A$6:$A$215,"Committed",'1c'!T$6:T$215)</f>
        <v>0</v>
      </c>
      <c r="G36" s="35">
        <f>SUMIF('1c'!$A$6:$A$215,"Committed",'1c'!U$6:U$215)</f>
        <v>21</v>
      </c>
      <c r="H36" s="35">
        <f>SUMIF('1c'!$A$6:$A$215,"Committed",'1c'!V$6:V$215)</f>
        <v>65</v>
      </c>
      <c r="I36" s="35">
        <f>SUMIF('1c'!$A$6:$A$215,"Committed",'1c'!W$6:W$215)</f>
        <v>114</v>
      </c>
      <c r="J36" s="35">
        <f>SUMIF('1c'!$A$6:$A$215,"Committed",'1c'!X$6:X$215)</f>
        <v>9</v>
      </c>
      <c r="K36" s="35">
        <f>SUMIF('1c'!$A$6:$A$215,"Committed",'1c'!Y$6:Y$215)</f>
        <v>0</v>
      </c>
      <c r="L36" s="35">
        <f>SUMIF('1c'!$A$6:$A$215,"Committed",'1c'!Z$6:Z$215)</f>
        <v>0</v>
      </c>
      <c r="M36" s="35">
        <f>SUMIF('1c'!$A$6:$A$215,"Committed",'1c'!AA$6:AA$215)</f>
        <v>0</v>
      </c>
      <c r="N36" s="35">
        <f>SUMIF('1c'!$A$6:$A$215,"Committed",'1c'!AB$6:AB$215)</f>
        <v>0</v>
      </c>
      <c r="O36" s="35">
        <f>SUMIF('1c'!$A$6:$A$215,"Committed",'1c'!AC$6:AC$215)</f>
        <v>0</v>
      </c>
      <c r="P36" s="35">
        <f>SUMIF('1c'!$A$6:$A$215,"Committed",'1c'!AD$6:AD$215)</f>
        <v>0</v>
      </c>
      <c r="Q36" s="35">
        <f>SUMIF('1c'!$A$6:$A$215,"Committed",'1c'!AE$6:AE$215)</f>
        <v>0</v>
      </c>
      <c r="R36" s="35">
        <f>SUMIF('1c'!$A$6:$A$215,"Committed",'1c'!AF$6:AF$215)</f>
        <v>0</v>
      </c>
      <c r="S36" s="35">
        <f>SUMIF('1c'!$A$6:$A$215,"Committed",'1c'!AG$6:AG$215)</f>
        <v>0</v>
      </c>
      <c r="T36" s="35">
        <f>SUMIF('1c'!$A$6:$A$215,"Committed",'1c'!AH$6:AH$215)</f>
        <v>0</v>
      </c>
      <c r="U36" s="35">
        <f>SUMIF('1c'!$A$6:$A$215,"Committed",'1c'!AI$6:AI$215)</f>
        <v>0</v>
      </c>
      <c r="V36" s="35">
        <f>SUMIF('1c'!$A$6:$A$215,"Committed",'1c'!AJ$6:AJ$215)</f>
        <v>0</v>
      </c>
      <c r="W36" s="170">
        <f t="shared" si="65"/>
        <v>209</v>
      </c>
      <c r="X36" s="147"/>
    </row>
    <row r="37" spans="1:24" x14ac:dyDescent="0.3">
      <c r="A37" s="30" t="s">
        <v>572</v>
      </c>
      <c r="B37" s="31" t="s">
        <v>732</v>
      </c>
      <c r="C37" s="32">
        <v>0</v>
      </c>
      <c r="D37" s="32">
        <v>0</v>
      </c>
      <c r="E37" s="32">
        <v>0</v>
      </c>
      <c r="F37" s="32">
        <v>0</v>
      </c>
      <c r="G37" s="32">
        <v>0</v>
      </c>
      <c r="H37" s="32">
        <v>0</v>
      </c>
      <c r="I37" s="32">
        <v>0</v>
      </c>
      <c r="J37" s="32">
        <v>120</v>
      </c>
      <c r="K37" s="32">
        <v>120</v>
      </c>
      <c r="L37" s="32">
        <v>120</v>
      </c>
      <c r="M37" s="32">
        <v>120</v>
      </c>
      <c r="N37" s="32">
        <v>120</v>
      </c>
      <c r="O37" s="32">
        <v>120</v>
      </c>
      <c r="P37" s="32">
        <v>120</v>
      </c>
      <c r="Q37" s="32">
        <v>120</v>
      </c>
      <c r="R37" s="32">
        <v>120</v>
      </c>
      <c r="S37" s="32">
        <v>120</v>
      </c>
      <c r="T37" s="32">
        <v>120</v>
      </c>
      <c r="U37" s="32">
        <v>120</v>
      </c>
      <c r="V37" s="32">
        <v>120</v>
      </c>
      <c r="W37" s="134">
        <f t="shared" si="65"/>
        <v>1560</v>
      </c>
      <c r="X37" s="140"/>
    </row>
    <row r="38" spans="1:24" ht="15" thickBot="1" x14ac:dyDescent="0.35">
      <c r="A38" s="36"/>
      <c r="B38" s="37" t="s">
        <v>730</v>
      </c>
      <c r="C38" s="38">
        <f t="shared" ref="C38:V38" si="66">SUM(C36*-0.1)</f>
        <v>0</v>
      </c>
      <c r="D38" s="38">
        <f t="shared" si="66"/>
        <v>0</v>
      </c>
      <c r="E38" s="38">
        <f t="shared" si="66"/>
        <v>0</v>
      </c>
      <c r="F38" s="38">
        <f t="shared" si="66"/>
        <v>0</v>
      </c>
      <c r="G38" s="38">
        <f t="shared" si="66"/>
        <v>-2.1</v>
      </c>
      <c r="H38" s="38">
        <f t="shared" si="66"/>
        <v>-6.5</v>
      </c>
      <c r="I38" s="38">
        <f t="shared" si="66"/>
        <v>-11.4</v>
      </c>
      <c r="J38" s="38">
        <f t="shared" si="66"/>
        <v>-0.9</v>
      </c>
      <c r="K38" s="38">
        <f t="shared" si="66"/>
        <v>0</v>
      </c>
      <c r="L38" s="38">
        <f t="shared" si="66"/>
        <v>0</v>
      </c>
      <c r="M38" s="38">
        <f t="shared" si="66"/>
        <v>0</v>
      </c>
      <c r="N38" s="38">
        <f t="shared" si="66"/>
        <v>0</v>
      </c>
      <c r="O38" s="38">
        <f t="shared" si="66"/>
        <v>0</v>
      </c>
      <c r="P38" s="38">
        <f t="shared" si="66"/>
        <v>0</v>
      </c>
      <c r="Q38" s="38">
        <f t="shared" si="66"/>
        <v>0</v>
      </c>
      <c r="R38" s="38">
        <f t="shared" si="66"/>
        <v>0</v>
      </c>
      <c r="S38" s="38">
        <f t="shared" si="66"/>
        <v>0</v>
      </c>
      <c r="T38" s="38">
        <f t="shared" si="66"/>
        <v>0</v>
      </c>
      <c r="U38" s="38">
        <f t="shared" si="66"/>
        <v>0</v>
      </c>
      <c r="V38" s="38">
        <f t="shared" si="66"/>
        <v>0</v>
      </c>
      <c r="W38" s="134">
        <f t="shared" si="65"/>
        <v>-20.9</v>
      </c>
      <c r="X38" s="148"/>
    </row>
    <row r="39" spans="1:24" ht="15" thickBot="1" x14ac:dyDescent="0.35">
      <c r="A39" s="39"/>
      <c r="B39" s="40" t="s">
        <v>728</v>
      </c>
      <c r="C39" s="41"/>
      <c r="D39" s="41"/>
      <c r="E39" s="41"/>
      <c r="F39" s="41"/>
      <c r="G39" s="41"/>
      <c r="H39" s="41"/>
      <c r="I39" s="41"/>
      <c r="J39" s="41"/>
      <c r="K39" s="41"/>
      <c r="L39" s="41"/>
      <c r="M39" s="41"/>
      <c r="N39" s="41"/>
      <c r="O39" s="41"/>
      <c r="P39" s="41"/>
      <c r="Q39" s="41"/>
      <c r="R39" s="41"/>
      <c r="S39" s="41"/>
      <c r="T39" s="41"/>
      <c r="U39" s="41"/>
      <c r="V39" s="41"/>
      <c r="W39" s="131"/>
      <c r="X39" s="42"/>
    </row>
    <row r="40" spans="1:24" x14ac:dyDescent="0.3">
      <c r="A40" s="135"/>
      <c r="B40" s="136" t="s">
        <v>750</v>
      </c>
      <c r="C40" s="137">
        <f t="shared" ref="C40:V40" si="67">SUM(C29:C31,C34:C34,C37:C38)</f>
        <v>1473</v>
      </c>
      <c r="D40" s="137">
        <f t="shared" si="67"/>
        <v>1732</v>
      </c>
      <c r="E40" s="137">
        <f t="shared" si="67"/>
        <v>1265</v>
      </c>
      <c r="F40" s="137">
        <f t="shared" si="67"/>
        <v>1419</v>
      </c>
      <c r="G40" s="137">
        <f t="shared" si="67"/>
        <v>1130.9000000000001</v>
      </c>
      <c r="H40" s="137">
        <f t="shared" si="67"/>
        <v>1037.5</v>
      </c>
      <c r="I40" s="137">
        <f t="shared" si="67"/>
        <v>1037.5999999999999</v>
      </c>
      <c r="J40" s="137">
        <f t="shared" si="67"/>
        <v>1279.0999999999999</v>
      </c>
      <c r="K40" s="137">
        <f t="shared" si="67"/>
        <v>1172</v>
      </c>
      <c r="L40" s="137">
        <f t="shared" si="67"/>
        <v>1388</v>
      </c>
      <c r="M40" s="137">
        <f t="shared" si="67"/>
        <v>1217</v>
      </c>
      <c r="N40" s="137">
        <f t="shared" si="67"/>
        <v>1145</v>
      </c>
      <c r="O40" s="137">
        <f t="shared" si="67"/>
        <v>861</v>
      </c>
      <c r="P40" s="137">
        <f t="shared" si="67"/>
        <v>820</v>
      </c>
      <c r="Q40" s="137">
        <f t="shared" si="67"/>
        <v>760</v>
      </c>
      <c r="R40" s="137">
        <f t="shared" si="67"/>
        <v>760</v>
      </c>
      <c r="S40" s="137">
        <f t="shared" si="67"/>
        <v>760</v>
      </c>
      <c r="T40" s="137">
        <f t="shared" si="67"/>
        <v>765</v>
      </c>
      <c r="U40" s="137">
        <f t="shared" si="67"/>
        <v>745</v>
      </c>
      <c r="V40" s="137">
        <f t="shared" si="67"/>
        <v>750</v>
      </c>
      <c r="W40" s="138">
        <f>SUM(C40:V40)</f>
        <v>21517.1</v>
      </c>
      <c r="X40" s="149">
        <f>X30</f>
        <v>1310</v>
      </c>
    </row>
    <row r="41" spans="1:24" x14ac:dyDescent="0.3">
      <c r="A41" s="43"/>
      <c r="B41" s="44" t="s">
        <v>739</v>
      </c>
      <c r="C41" s="45">
        <f>SUM($C29:C31,$C37:C38,$C34:C34)</f>
        <v>1473</v>
      </c>
      <c r="D41" s="45">
        <f>SUM($C29:D31,$C37:D38,$C34:D34)</f>
        <v>3205</v>
      </c>
      <c r="E41" s="45">
        <f>SUM($C29:E31,$C37:E38,$C34:E34)</f>
        <v>4470</v>
      </c>
      <c r="F41" s="45">
        <f>SUM($C29:F31,$C37:F38,$C34:F34)</f>
        <v>5889</v>
      </c>
      <c r="G41" s="45">
        <f>SUM($C29:G31,$C37:G38,$C34:G34)</f>
        <v>7019.9</v>
      </c>
      <c r="H41" s="45">
        <f>SUM($C29:H31,$C37:H38,$C34:H34)</f>
        <v>8057.4</v>
      </c>
      <c r="I41" s="45">
        <f>SUM($C29:I31,$C37:I38,$C34:I34)</f>
        <v>9095</v>
      </c>
      <c r="J41" s="45">
        <f>SUM($C29:J31,$C37:J38,$C34:J34)</f>
        <v>10374.1</v>
      </c>
      <c r="K41" s="45">
        <f>SUM($C29:K31,$C37:K38,$C34:K34)</f>
        <v>11546.1</v>
      </c>
      <c r="L41" s="45">
        <f>SUM($C29:L31,$C37:L38,$C34:L34)</f>
        <v>12934.1</v>
      </c>
      <c r="M41" s="45">
        <f>SUM($C29:M31,$C37:M38,$C34:M34)</f>
        <v>14151.1</v>
      </c>
      <c r="N41" s="45">
        <f>SUM($C29:N31,$C37:N38,$C34:N34)</f>
        <v>15296.1</v>
      </c>
      <c r="O41" s="45">
        <f>SUM($C29:O31,$C37:O38,$C34:O34)</f>
        <v>16157.1</v>
      </c>
      <c r="P41" s="45">
        <f>SUM($C29:P31,$C37:P38,$C34:P34)</f>
        <v>16977.099999999999</v>
      </c>
      <c r="Q41" s="45">
        <f>SUM($C29:Q31,$C37:Q38,$C34:Q34)</f>
        <v>17737.099999999999</v>
      </c>
      <c r="R41" s="45">
        <f>SUM($C29:R31,$C37:R38,$C34:R34)</f>
        <v>18497.099999999999</v>
      </c>
      <c r="S41" s="45">
        <f>SUM($C29:S31,$C37:S38,$C34:S34)</f>
        <v>19257.099999999999</v>
      </c>
      <c r="T41" s="45">
        <f>SUM($C29:T31,$C37:T38,$C34:T34)</f>
        <v>20022.099999999999</v>
      </c>
      <c r="U41" s="45">
        <f>SUM($C29:U31,$C37:U38,$C34:U34)</f>
        <v>20767.099999999999</v>
      </c>
      <c r="V41" s="45">
        <f>SUM($C29:V31,$C37:V38,$C34:V34)</f>
        <v>21517.1</v>
      </c>
      <c r="W41" s="139"/>
      <c r="X41" s="140"/>
    </row>
    <row r="42" spans="1:24" x14ac:dyDescent="0.3">
      <c r="A42" s="43"/>
      <c r="B42" s="44" t="s">
        <v>740</v>
      </c>
      <c r="C42" s="45">
        <f t="shared" ref="C42:V42" si="68">(C27*20-C41)</f>
        <v>19207</v>
      </c>
      <c r="D42" s="45">
        <f t="shared" si="68"/>
        <v>17475</v>
      </c>
      <c r="E42" s="45">
        <f t="shared" si="68"/>
        <v>16210</v>
      </c>
      <c r="F42" s="45">
        <f t="shared" si="68"/>
        <v>14791</v>
      </c>
      <c r="G42" s="45">
        <f t="shared" si="68"/>
        <v>13660.1</v>
      </c>
      <c r="H42" s="45">
        <f t="shared" si="68"/>
        <v>12622.6</v>
      </c>
      <c r="I42" s="45">
        <f t="shared" si="68"/>
        <v>11585</v>
      </c>
      <c r="J42" s="45">
        <f t="shared" si="68"/>
        <v>10305.9</v>
      </c>
      <c r="K42" s="45">
        <f t="shared" si="68"/>
        <v>9133.9</v>
      </c>
      <c r="L42" s="45">
        <f t="shared" si="68"/>
        <v>7745.9</v>
      </c>
      <c r="M42" s="45">
        <f t="shared" si="68"/>
        <v>6528.9</v>
      </c>
      <c r="N42" s="45">
        <f t="shared" si="68"/>
        <v>5383.9</v>
      </c>
      <c r="O42" s="45">
        <f t="shared" si="68"/>
        <v>4522.8999999999996</v>
      </c>
      <c r="P42" s="45">
        <f t="shared" si="68"/>
        <v>3702.9000000000015</v>
      </c>
      <c r="Q42" s="45">
        <f t="shared" si="68"/>
        <v>2942.9000000000015</v>
      </c>
      <c r="R42" s="45">
        <f t="shared" si="68"/>
        <v>2182.9000000000015</v>
      </c>
      <c r="S42" s="45">
        <f t="shared" si="68"/>
        <v>1422.9000000000015</v>
      </c>
      <c r="T42" s="45">
        <f t="shared" si="68"/>
        <v>657.90000000000146</v>
      </c>
      <c r="U42" s="45">
        <f t="shared" si="68"/>
        <v>-87.099999999998545</v>
      </c>
      <c r="V42" s="45">
        <f t="shared" si="68"/>
        <v>-837.09999999999854</v>
      </c>
      <c r="W42" s="139"/>
      <c r="X42" s="140"/>
    </row>
    <row r="43" spans="1:24" ht="15" thickBot="1" x14ac:dyDescent="0.35">
      <c r="A43" s="46"/>
      <c r="B43" s="47" t="s">
        <v>731</v>
      </c>
      <c r="C43" s="48">
        <f>C41-(SUM($C27:C27))</f>
        <v>439</v>
      </c>
      <c r="D43" s="48">
        <f>D41-(SUM($C27:D27))</f>
        <v>1137</v>
      </c>
      <c r="E43" s="48">
        <f>E41-(SUM($C27:E27))</f>
        <v>1368</v>
      </c>
      <c r="F43" s="48">
        <f>F41-(SUM($C27:F27))</f>
        <v>1753</v>
      </c>
      <c r="G43" s="48">
        <f>G41-(SUM($C27:G27))</f>
        <v>1849.8999999999996</v>
      </c>
      <c r="H43" s="48">
        <f>H41-(SUM($C27:H27))</f>
        <v>1853.3999999999996</v>
      </c>
      <c r="I43" s="48">
        <f>I41-(SUM($C27:I27))</f>
        <v>1857</v>
      </c>
      <c r="J43" s="48">
        <f>J41-(SUM($C27:J27))</f>
        <v>2102.1000000000004</v>
      </c>
      <c r="K43" s="48">
        <f>K41-(SUM($C27:K27))</f>
        <v>2240.1000000000004</v>
      </c>
      <c r="L43" s="48">
        <f>L41-(SUM($C27:L27))</f>
        <v>2594.1000000000004</v>
      </c>
      <c r="M43" s="48">
        <f>M41-(SUM($C27:M27))</f>
        <v>2777.1000000000004</v>
      </c>
      <c r="N43" s="48">
        <f>N41-(SUM($C27:N27))</f>
        <v>2888.1000000000004</v>
      </c>
      <c r="O43" s="48">
        <f>O41-(SUM($C27:O27))</f>
        <v>2715.1000000000004</v>
      </c>
      <c r="P43" s="48">
        <f>P41-(SUM($C27:P27))</f>
        <v>2501.0999999999985</v>
      </c>
      <c r="Q43" s="48">
        <f>Q41-(SUM($C27:Q27))</f>
        <v>2227.0999999999985</v>
      </c>
      <c r="R43" s="48">
        <f>R41-(SUM($C27:R27))</f>
        <v>1953.0999999999985</v>
      </c>
      <c r="S43" s="48">
        <f>S41-(SUM($C27:S27))</f>
        <v>1679.0999999999985</v>
      </c>
      <c r="T43" s="48">
        <f>T41-(SUM($C27:T27))</f>
        <v>1410.0999999999985</v>
      </c>
      <c r="U43" s="48">
        <f>U41-(SUM($C27:U27))</f>
        <v>1121.0999999999985</v>
      </c>
      <c r="V43" s="48">
        <f>V41-(SUM($C27:V27))</f>
        <v>837.09999999999854</v>
      </c>
      <c r="W43" s="141"/>
      <c r="X43" s="142"/>
    </row>
  </sheetData>
  <phoneticPr fontId="4"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5A56CC-E8F9-4D44-89BB-66B5BD7BC7F6}">
  <dimension ref="A1:AH94"/>
  <sheetViews>
    <sheetView topLeftCell="C87" workbookViewId="0">
      <selection activeCell="R92" sqref="R92"/>
    </sheetView>
  </sheetViews>
  <sheetFormatPr defaultRowHeight="14.4" x14ac:dyDescent="0.3"/>
  <sheetData>
    <row r="1" spans="1:23" x14ac:dyDescent="0.3">
      <c r="A1" s="169" t="str">
        <f>'Housing Trajectory'!B2</f>
        <v xml:space="preserve">2020/21 to 2039/40 </v>
      </c>
      <c r="B1" t="str">
        <f>'Housing Trajectory'!C3</f>
        <v>2020-21</v>
      </c>
      <c r="C1" t="str">
        <f>'Housing Trajectory'!D3</f>
        <v>2021-22</v>
      </c>
      <c r="D1" t="str">
        <f>'Housing Trajectory'!E3</f>
        <v>2022-23</v>
      </c>
      <c r="E1" t="str">
        <f>'Housing Trajectory'!F3</f>
        <v>2023-24</v>
      </c>
      <c r="F1" t="str">
        <f>'Housing Trajectory'!G3</f>
        <v>2024-25</v>
      </c>
      <c r="G1" t="str">
        <f>'Housing Trajectory'!H3</f>
        <v>2025-26</v>
      </c>
      <c r="H1" t="str">
        <f>'Housing Trajectory'!I3</f>
        <v>2026-27</v>
      </c>
      <c r="I1" t="str">
        <f>'Housing Trajectory'!J3</f>
        <v>2027-28</v>
      </c>
      <c r="J1" t="str">
        <f>'Housing Trajectory'!K3</f>
        <v>2028-29</v>
      </c>
      <c r="K1" t="str">
        <f>'Housing Trajectory'!L3</f>
        <v>2029-30</v>
      </c>
      <c r="L1" t="str">
        <f>'Housing Trajectory'!M3</f>
        <v>2030-31</v>
      </c>
      <c r="M1" t="str">
        <f>'Housing Trajectory'!N3</f>
        <v>2031-32</v>
      </c>
      <c r="N1" t="str">
        <f>'Housing Trajectory'!O3</f>
        <v>2032-33</v>
      </c>
      <c r="O1" t="str">
        <f>'Housing Trajectory'!P3</f>
        <v>2033-34</v>
      </c>
      <c r="P1" t="str">
        <f>'Housing Trajectory'!Q3</f>
        <v>2034-35</v>
      </c>
      <c r="Q1" t="str">
        <f>'Housing Trajectory'!R3</f>
        <v>2035-36</v>
      </c>
      <c r="R1" t="str">
        <f>'Housing Trajectory'!S3</f>
        <v>2036-37</v>
      </c>
      <c r="S1" t="str">
        <f>'Housing Trajectory'!T3</f>
        <v>2037-38</v>
      </c>
      <c r="T1" t="str">
        <f>'Housing Trajectory'!U3</f>
        <v>2038-39</v>
      </c>
      <c r="U1" t="str">
        <f>'Housing Trajectory'!V3</f>
        <v>2039-40</v>
      </c>
      <c r="V1" t="str">
        <f>U17</f>
        <v>2040-41</v>
      </c>
    </row>
    <row r="2" spans="1:23" x14ac:dyDescent="0.3">
      <c r="A2" s="6" t="s">
        <v>747</v>
      </c>
      <c r="B2" s="5">
        <f>'Housing Trajectory'!C6</f>
        <v>1034</v>
      </c>
      <c r="C2" s="5">
        <f>'Housing Trajectory'!D6</f>
        <v>1034</v>
      </c>
      <c r="D2" s="5">
        <f>'Housing Trajectory'!E6</f>
        <v>1034</v>
      </c>
      <c r="E2" s="5">
        <f>'Housing Trajectory'!F6</f>
        <v>1034</v>
      </c>
      <c r="F2" s="5">
        <f>'Housing Trajectory'!G6</f>
        <v>1034</v>
      </c>
      <c r="G2" s="5">
        <f>'Housing Trajectory'!H6</f>
        <v>1034</v>
      </c>
      <c r="H2" s="5">
        <f>'Housing Trajectory'!I6</f>
        <v>1034</v>
      </c>
      <c r="I2" s="5">
        <f>'Housing Trajectory'!J6</f>
        <v>1034</v>
      </c>
      <c r="J2" s="5">
        <f>'Housing Trajectory'!K6</f>
        <v>1034</v>
      </c>
      <c r="K2" s="5">
        <f>'Housing Trajectory'!L6</f>
        <v>1034</v>
      </c>
      <c r="L2" s="5">
        <f>'Housing Trajectory'!M6</f>
        <v>1034</v>
      </c>
      <c r="M2" s="5">
        <f>'Housing Trajectory'!N6</f>
        <v>1034</v>
      </c>
      <c r="N2" s="5">
        <f>'Housing Trajectory'!O6</f>
        <v>1034</v>
      </c>
      <c r="O2" s="5">
        <f>'Housing Trajectory'!P6</f>
        <v>1034</v>
      </c>
      <c r="P2" s="5">
        <f>'Housing Trajectory'!Q6</f>
        <v>1034</v>
      </c>
      <c r="Q2" s="5">
        <f>'Housing Trajectory'!R6</f>
        <v>1034</v>
      </c>
      <c r="R2" s="5">
        <f>'Housing Trajectory'!S6</f>
        <v>1034</v>
      </c>
      <c r="S2" s="5">
        <f>'Housing Trajectory'!T6</f>
        <v>1034</v>
      </c>
      <c r="T2" s="5">
        <f>'Housing Trajectory'!U6</f>
        <v>1034</v>
      </c>
      <c r="U2" s="5">
        <f>'Housing Trajectory'!V6</f>
        <v>1034</v>
      </c>
      <c r="V2" s="5">
        <f>U18</f>
        <v>1034</v>
      </c>
    </row>
    <row r="3" spans="1:23" x14ac:dyDescent="0.3">
      <c r="A3" s="7" t="s">
        <v>745</v>
      </c>
      <c r="B3" s="5">
        <f>'Housing Trajectory'!C8</f>
        <v>817</v>
      </c>
      <c r="C3" s="5">
        <f>'Housing Trajectory'!D8</f>
        <v>1473</v>
      </c>
      <c r="D3" s="5">
        <f>'Housing Trajectory'!E8</f>
        <v>1732</v>
      </c>
      <c r="E3" s="5">
        <f>'Housing Trajectory'!F8</f>
        <v>1265</v>
      </c>
      <c r="F3" s="5">
        <f>'Housing Trajectory'!G8</f>
        <v>1419</v>
      </c>
      <c r="G3" s="5">
        <f>'Housing Trajectory'!H8</f>
        <v>0</v>
      </c>
      <c r="H3" s="5">
        <f>'Housing Trajectory'!I8</f>
        <v>0</v>
      </c>
      <c r="I3" s="5">
        <f>'Housing Trajectory'!J8</f>
        <v>0</v>
      </c>
      <c r="J3" s="5">
        <f>'Housing Trajectory'!K8</f>
        <v>0</v>
      </c>
      <c r="K3" s="5">
        <f>'Housing Trajectory'!L8</f>
        <v>0</v>
      </c>
      <c r="L3" s="5">
        <f>'Housing Trajectory'!M8</f>
        <v>0</v>
      </c>
      <c r="M3" s="5">
        <f>'Housing Trajectory'!N8</f>
        <v>0</v>
      </c>
      <c r="N3" s="5">
        <f>'Housing Trajectory'!O8</f>
        <v>0</v>
      </c>
      <c r="O3" s="5">
        <f>'Housing Trajectory'!P8</f>
        <v>0</v>
      </c>
      <c r="P3" s="5">
        <f>'Housing Trajectory'!Q8</f>
        <v>0</v>
      </c>
      <c r="Q3" s="5">
        <f>'Housing Trajectory'!R8</f>
        <v>0</v>
      </c>
      <c r="R3" s="5">
        <f>'Housing Trajectory'!S8</f>
        <v>0</v>
      </c>
      <c r="S3" s="5">
        <f>'Housing Trajectory'!T8</f>
        <v>0</v>
      </c>
      <c r="T3" s="5">
        <f>'Housing Trajectory'!U8</f>
        <v>0</v>
      </c>
      <c r="U3" s="5">
        <f>'Housing Trajectory'!V8</f>
        <v>0</v>
      </c>
      <c r="V3" s="5">
        <f t="shared" ref="V3:V7" si="0">U19</f>
        <v>0</v>
      </c>
    </row>
    <row r="4" spans="1:23" x14ac:dyDescent="0.3">
      <c r="A4" s="7" t="s">
        <v>749</v>
      </c>
      <c r="B4" s="5">
        <f>'Housing Trajectory'!C9</f>
        <v>0</v>
      </c>
      <c r="C4" s="5">
        <f>'Housing Trajectory'!D9</f>
        <v>0</v>
      </c>
      <c r="D4" s="5">
        <f>'Housing Trajectory'!E9</f>
        <v>0</v>
      </c>
      <c r="E4" s="5">
        <f>'Housing Trajectory'!F9</f>
        <v>0</v>
      </c>
      <c r="F4" s="5">
        <f>'Housing Trajectory'!G9</f>
        <v>0</v>
      </c>
      <c r="G4" s="5">
        <f>'Housing Trajectory'!H9</f>
        <v>0</v>
      </c>
      <c r="H4" s="5">
        <f>'Housing Trajectory'!I9</f>
        <v>101</v>
      </c>
      <c r="I4" s="5">
        <f>'Housing Trajectory'!J9</f>
        <v>285</v>
      </c>
      <c r="J4" s="5">
        <f>'Housing Trajectory'!K9</f>
        <v>706</v>
      </c>
      <c r="K4" s="5">
        <f>'Housing Trajectory'!L9</f>
        <v>818</v>
      </c>
      <c r="L4" s="5">
        <f>'Housing Trajectory'!M9</f>
        <v>1043</v>
      </c>
      <c r="M4" s="5">
        <f>'Housing Trajectory'!N9</f>
        <v>1036</v>
      </c>
      <c r="N4" s="5">
        <f>'Housing Trajectory'!O9</f>
        <v>981</v>
      </c>
      <c r="O4" s="5">
        <f>'Housing Trajectory'!P9</f>
        <v>741</v>
      </c>
      <c r="P4" s="5">
        <f>'Housing Trajectory'!Q9</f>
        <v>700</v>
      </c>
      <c r="Q4" s="5">
        <f>'Housing Trajectory'!R9</f>
        <v>640</v>
      </c>
      <c r="R4" s="5">
        <f>'Housing Trajectory'!S9</f>
        <v>640</v>
      </c>
      <c r="S4" s="5">
        <f>'Housing Trajectory'!T9</f>
        <v>640</v>
      </c>
      <c r="T4" s="5">
        <f>'Housing Trajectory'!U9</f>
        <v>645</v>
      </c>
      <c r="U4" s="5">
        <f>'Housing Trajectory'!V9</f>
        <v>625</v>
      </c>
      <c r="V4" s="5">
        <f t="shared" si="0"/>
        <v>630</v>
      </c>
    </row>
    <row r="5" spans="1:23" x14ac:dyDescent="0.3">
      <c r="A5" s="6" t="s">
        <v>748</v>
      </c>
      <c r="B5" s="5">
        <f>'Housing Trajectory'!C10+'Housing Trajectory'!C13+'Housing Trajectory'!C17</f>
        <v>0</v>
      </c>
      <c r="C5" s="5">
        <f>'Housing Trajectory'!D10+'Housing Trajectory'!D13+'Housing Trajectory'!D17</f>
        <v>0</v>
      </c>
      <c r="D5" s="5">
        <f>'Housing Trajectory'!E10+'Housing Trajectory'!E13+'Housing Trajectory'!E17</f>
        <v>0</v>
      </c>
      <c r="E5" s="5">
        <f>'Housing Trajectory'!F10+'Housing Trajectory'!F13+'Housing Trajectory'!F17</f>
        <v>0</v>
      </c>
      <c r="F5" s="5">
        <f>'Housing Trajectory'!G10+'Housing Trajectory'!G13+'Housing Trajectory'!G17</f>
        <v>0</v>
      </c>
      <c r="G5" s="5">
        <f>'Housing Trajectory'!H10+'Housing Trajectory'!H13+'Housing Trajectory'!H17</f>
        <v>1130.9000000000001</v>
      </c>
      <c r="H5" s="5">
        <f>'Housing Trajectory'!I10+'Housing Trajectory'!I13+'Housing Trajectory'!I17</f>
        <v>936.5</v>
      </c>
      <c r="I5" s="5">
        <f>'Housing Trajectory'!J10+'Housing Trajectory'!J13+'Housing Trajectory'!J17</f>
        <v>752.6</v>
      </c>
      <c r="J5" s="5">
        <f>'Housing Trajectory'!K10+'Housing Trajectory'!K13+'Housing Trajectory'!K17</f>
        <v>453.1</v>
      </c>
      <c r="K5" s="5">
        <f>'Housing Trajectory'!L10+'Housing Trajectory'!L13+'Housing Trajectory'!L17</f>
        <v>234</v>
      </c>
      <c r="L5" s="5">
        <f>'Housing Trajectory'!M10+'Housing Trajectory'!M13+'Housing Trajectory'!M17</f>
        <v>225</v>
      </c>
      <c r="M5" s="5">
        <f>'Housing Trajectory'!N10+'Housing Trajectory'!N13+'Housing Trajectory'!N17</f>
        <v>61</v>
      </c>
      <c r="N5" s="5">
        <f>'Housing Trajectory'!O10+'Housing Trajectory'!O13+'Housing Trajectory'!O17</f>
        <v>44</v>
      </c>
      <c r="O5" s="5">
        <f>'Housing Trajectory'!P10+'Housing Trajectory'!P13+'Housing Trajectory'!P17</f>
        <v>0</v>
      </c>
      <c r="P5" s="5">
        <f>'Housing Trajectory'!Q10+'Housing Trajectory'!Q13+'Housing Trajectory'!Q17</f>
        <v>0</v>
      </c>
      <c r="Q5" s="5">
        <f>'Housing Trajectory'!R10+'Housing Trajectory'!R13+'Housing Trajectory'!R17</f>
        <v>0</v>
      </c>
      <c r="R5" s="5">
        <f>'Housing Trajectory'!S10+'Housing Trajectory'!S13+'Housing Trajectory'!S17</f>
        <v>0</v>
      </c>
      <c r="S5" s="5">
        <f>'Housing Trajectory'!T10+'Housing Trajectory'!T13+'Housing Trajectory'!T17</f>
        <v>0</v>
      </c>
      <c r="T5" s="5">
        <f>'Housing Trajectory'!U10+'Housing Trajectory'!U13+'Housing Trajectory'!U17</f>
        <v>0</v>
      </c>
      <c r="U5" s="5">
        <f>'Housing Trajectory'!V10+'Housing Trajectory'!V13+'Housing Trajectory'!V17</f>
        <v>0</v>
      </c>
      <c r="V5" s="5">
        <f t="shared" si="0"/>
        <v>0</v>
      </c>
    </row>
    <row r="6" spans="1:23" x14ac:dyDescent="0.3">
      <c r="A6" t="s">
        <v>746</v>
      </c>
      <c r="B6" s="5">
        <f>'Housing Trajectory'!C16</f>
        <v>0</v>
      </c>
      <c r="C6" s="5">
        <f>'Housing Trajectory'!D16</f>
        <v>0</v>
      </c>
      <c r="D6" s="5">
        <f>'Housing Trajectory'!E16</f>
        <v>0</v>
      </c>
      <c r="E6" s="5">
        <f>'Housing Trajectory'!F16</f>
        <v>0</v>
      </c>
      <c r="F6" s="5">
        <f>'Housing Trajectory'!G16</f>
        <v>0</v>
      </c>
      <c r="G6" s="5">
        <f>'Housing Trajectory'!H16</f>
        <v>0</v>
      </c>
      <c r="H6" s="5">
        <f>'Housing Trajectory'!I16</f>
        <v>0</v>
      </c>
      <c r="I6" s="5">
        <f>'Housing Trajectory'!J16</f>
        <v>0</v>
      </c>
      <c r="J6" s="5">
        <f>'Housing Trajectory'!K16</f>
        <v>120</v>
      </c>
      <c r="K6" s="5">
        <f>'Housing Trajectory'!L16</f>
        <v>120</v>
      </c>
      <c r="L6" s="5">
        <f>'Housing Trajectory'!M16</f>
        <v>120</v>
      </c>
      <c r="M6" s="5">
        <f>'Housing Trajectory'!N16</f>
        <v>120</v>
      </c>
      <c r="N6" s="5">
        <f>'Housing Trajectory'!O16</f>
        <v>120</v>
      </c>
      <c r="O6" s="5">
        <f>'Housing Trajectory'!P16</f>
        <v>120</v>
      </c>
      <c r="P6" s="5">
        <f>'Housing Trajectory'!Q16</f>
        <v>120</v>
      </c>
      <c r="Q6" s="5">
        <f>'Housing Trajectory'!R16</f>
        <v>120</v>
      </c>
      <c r="R6" s="5">
        <f>'Housing Trajectory'!S16</f>
        <v>120</v>
      </c>
      <c r="S6" s="5">
        <f>'Housing Trajectory'!T16</f>
        <v>120</v>
      </c>
      <c r="T6" s="5">
        <f>'Housing Trajectory'!U16</f>
        <v>120</v>
      </c>
      <c r="U6" s="5">
        <f>'Housing Trajectory'!V16</f>
        <v>120</v>
      </c>
      <c r="V6" s="5">
        <f t="shared" si="0"/>
        <v>120</v>
      </c>
    </row>
    <row r="7" spans="1:23" x14ac:dyDescent="0.3">
      <c r="B7" s="5">
        <f t="shared" ref="B7" si="1">SUM(B3:B6)</f>
        <v>817</v>
      </c>
      <c r="C7" s="5">
        <f t="shared" ref="C7:U7" si="2">SUM(C3:C6)</f>
        <v>1473</v>
      </c>
      <c r="D7" s="5">
        <f t="shared" si="2"/>
        <v>1732</v>
      </c>
      <c r="E7" s="5">
        <f t="shared" si="2"/>
        <v>1265</v>
      </c>
      <c r="F7" s="5">
        <f t="shared" si="2"/>
        <v>1419</v>
      </c>
      <c r="G7" s="5">
        <f t="shared" si="2"/>
        <v>1130.9000000000001</v>
      </c>
      <c r="H7" s="5">
        <f t="shared" si="2"/>
        <v>1037.5</v>
      </c>
      <c r="I7" s="5">
        <f t="shared" si="2"/>
        <v>1037.5999999999999</v>
      </c>
      <c r="J7" s="5">
        <f t="shared" si="2"/>
        <v>1279.0999999999999</v>
      </c>
      <c r="K7" s="5">
        <f t="shared" si="2"/>
        <v>1172</v>
      </c>
      <c r="L7" s="5">
        <f t="shared" si="2"/>
        <v>1388</v>
      </c>
      <c r="M7" s="5">
        <f t="shared" si="2"/>
        <v>1217</v>
      </c>
      <c r="N7" s="5">
        <f t="shared" si="2"/>
        <v>1145</v>
      </c>
      <c r="O7" s="5">
        <f t="shared" si="2"/>
        <v>861</v>
      </c>
      <c r="P7" s="5">
        <f t="shared" si="2"/>
        <v>820</v>
      </c>
      <c r="Q7" s="5">
        <f t="shared" si="2"/>
        <v>760</v>
      </c>
      <c r="R7" s="5">
        <f t="shared" si="2"/>
        <v>760</v>
      </c>
      <c r="S7" s="5">
        <f t="shared" si="2"/>
        <v>760</v>
      </c>
      <c r="T7" s="5">
        <f t="shared" si="2"/>
        <v>765</v>
      </c>
      <c r="U7" s="5">
        <f t="shared" si="2"/>
        <v>745</v>
      </c>
      <c r="V7" s="5">
        <f t="shared" si="0"/>
        <v>750</v>
      </c>
    </row>
    <row r="9" spans="1:23" x14ac:dyDescent="0.3">
      <c r="A9" s="169" t="e">
        <f>'Housing Trajectory'!#REF!</f>
        <v>#REF!</v>
      </c>
      <c r="B9" t="e">
        <f>'Housing Trajectory'!#REF!</f>
        <v>#REF!</v>
      </c>
      <c r="C9" t="e">
        <f>'Housing Trajectory'!#REF!</f>
        <v>#REF!</v>
      </c>
      <c r="D9" t="e">
        <f>'Housing Trajectory'!#REF!</f>
        <v>#REF!</v>
      </c>
      <c r="E9" t="e">
        <f>'Housing Trajectory'!#REF!</f>
        <v>#REF!</v>
      </c>
      <c r="F9" t="e">
        <f>'Housing Trajectory'!#REF!</f>
        <v>#REF!</v>
      </c>
      <c r="G9" t="e">
        <f>'Housing Trajectory'!#REF!</f>
        <v>#REF!</v>
      </c>
      <c r="H9" t="e">
        <f>'Housing Trajectory'!#REF!</f>
        <v>#REF!</v>
      </c>
      <c r="I9" t="e">
        <f>'Housing Trajectory'!#REF!</f>
        <v>#REF!</v>
      </c>
      <c r="J9" t="e">
        <f>'Housing Trajectory'!#REF!</f>
        <v>#REF!</v>
      </c>
      <c r="K9" t="e">
        <f>'Housing Trajectory'!#REF!</f>
        <v>#REF!</v>
      </c>
      <c r="L9" t="e">
        <f>'Housing Trajectory'!#REF!</f>
        <v>#REF!</v>
      </c>
      <c r="M9" t="e">
        <f>'Housing Trajectory'!#REF!</f>
        <v>#REF!</v>
      </c>
      <c r="N9" t="e">
        <f>'Housing Trajectory'!#REF!</f>
        <v>#REF!</v>
      </c>
      <c r="O9" t="e">
        <f>'Housing Trajectory'!#REF!</f>
        <v>#REF!</v>
      </c>
      <c r="P9" t="e">
        <f>'Housing Trajectory'!#REF!</f>
        <v>#REF!</v>
      </c>
      <c r="Q9" t="e">
        <f>'Housing Trajectory'!#REF!</f>
        <v>#REF!</v>
      </c>
      <c r="R9" t="e">
        <f>'Housing Trajectory'!#REF!</f>
        <v>#REF!</v>
      </c>
      <c r="S9" t="e">
        <f>'Housing Trajectory'!#REF!</f>
        <v>#REF!</v>
      </c>
      <c r="T9" t="e">
        <f>'Housing Trajectory'!#REF!</f>
        <v>#REF!</v>
      </c>
      <c r="U9" t="e">
        <f>'Housing Trajectory'!#REF!</f>
        <v>#REF!</v>
      </c>
      <c r="V9" t="e">
        <f>'Housing Trajectory'!#REF!</f>
        <v>#REF!</v>
      </c>
      <c r="W9" t="e">
        <f>'Housing Trajectory'!#REF!</f>
        <v>#REF!</v>
      </c>
    </row>
    <row r="10" spans="1:23" x14ac:dyDescent="0.3">
      <c r="A10" s="6" t="s">
        <v>747</v>
      </c>
      <c r="B10" s="5" t="e">
        <f>'Housing Trajectory'!#REF!</f>
        <v>#REF!</v>
      </c>
      <c r="C10" s="5" t="e">
        <f>'Housing Trajectory'!#REF!</f>
        <v>#REF!</v>
      </c>
      <c r="D10" s="5" t="e">
        <f>'Housing Trajectory'!#REF!</f>
        <v>#REF!</v>
      </c>
      <c r="E10" s="5" t="e">
        <f>'Housing Trajectory'!#REF!</f>
        <v>#REF!</v>
      </c>
      <c r="F10" s="5" t="e">
        <f>'Housing Trajectory'!#REF!</f>
        <v>#REF!</v>
      </c>
      <c r="G10" s="5" t="e">
        <f>'Housing Trajectory'!#REF!</f>
        <v>#REF!</v>
      </c>
      <c r="H10" s="5" t="e">
        <f>'Housing Trajectory'!#REF!</f>
        <v>#REF!</v>
      </c>
      <c r="I10" s="5" t="e">
        <f>'Housing Trajectory'!#REF!</f>
        <v>#REF!</v>
      </c>
      <c r="J10" s="5" t="e">
        <f>'Housing Trajectory'!#REF!</f>
        <v>#REF!</v>
      </c>
      <c r="K10" s="5" t="e">
        <f>'Housing Trajectory'!#REF!</f>
        <v>#REF!</v>
      </c>
      <c r="L10" s="5" t="e">
        <f>'Housing Trajectory'!#REF!</f>
        <v>#REF!</v>
      </c>
      <c r="M10" s="5" t="e">
        <f>'Housing Trajectory'!#REF!</f>
        <v>#REF!</v>
      </c>
      <c r="N10" s="5" t="e">
        <f>'Housing Trajectory'!#REF!</f>
        <v>#REF!</v>
      </c>
      <c r="O10" s="5" t="e">
        <f>'Housing Trajectory'!#REF!</f>
        <v>#REF!</v>
      </c>
      <c r="P10" s="5" t="e">
        <f>'Housing Trajectory'!#REF!</f>
        <v>#REF!</v>
      </c>
      <c r="Q10" s="5" t="e">
        <f>'Housing Trajectory'!#REF!</f>
        <v>#REF!</v>
      </c>
      <c r="R10" s="5" t="e">
        <f>'Housing Trajectory'!#REF!</f>
        <v>#REF!</v>
      </c>
      <c r="S10" s="5" t="e">
        <f>'Housing Trajectory'!#REF!</f>
        <v>#REF!</v>
      </c>
      <c r="T10" s="5" t="e">
        <f>'Housing Trajectory'!#REF!</f>
        <v>#REF!</v>
      </c>
      <c r="U10" s="5" t="e">
        <f>'Housing Trajectory'!#REF!</f>
        <v>#REF!</v>
      </c>
      <c r="V10" s="5" t="e">
        <f>'Housing Trajectory'!#REF!</f>
        <v>#REF!</v>
      </c>
      <c r="W10" s="5" t="e">
        <f>'Housing Trajectory'!#REF!</f>
        <v>#REF!</v>
      </c>
    </row>
    <row r="11" spans="1:23" x14ac:dyDescent="0.3">
      <c r="A11" s="7" t="s">
        <v>745</v>
      </c>
      <c r="B11" s="5" t="e">
        <f>'Housing Trajectory'!#REF!</f>
        <v>#REF!</v>
      </c>
      <c r="C11" s="5" t="e">
        <f>'Housing Trajectory'!#REF!</f>
        <v>#REF!</v>
      </c>
      <c r="D11" s="5" t="e">
        <f>'Housing Trajectory'!#REF!</f>
        <v>#REF!</v>
      </c>
      <c r="E11" s="5" t="e">
        <f>'Housing Trajectory'!#REF!</f>
        <v>#REF!</v>
      </c>
      <c r="F11" s="5" t="e">
        <f>'Housing Trajectory'!#REF!</f>
        <v>#REF!</v>
      </c>
      <c r="G11" s="5" t="e">
        <f>'Housing Trajectory'!#REF!</f>
        <v>#REF!</v>
      </c>
      <c r="H11" s="5" t="e">
        <f>'Housing Trajectory'!#REF!</f>
        <v>#REF!</v>
      </c>
      <c r="I11" s="5" t="e">
        <f>'Housing Trajectory'!#REF!</f>
        <v>#REF!</v>
      </c>
      <c r="J11" s="5" t="e">
        <f>'Housing Trajectory'!#REF!</f>
        <v>#REF!</v>
      </c>
      <c r="K11" s="5" t="e">
        <f>'Housing Trajectory'!#REF!</f>
        <v>#REF!</v>
      </c>
      <c r="L11" s="5" t="e">
        <f>'Housing Trajectory'!#REF!</f>
        <v>#REF!</v>
      </c>
      <c r="M11" s="5" t="e">
        <f>'Housing Trajectory'!#REF!</f>
        <v>#REF!</v>
      </c>
      <c r="N11" s="5" t="e">
        <f>'Housing Trajectory'!#REF!</f>
        <v>#REF!</v>
      </c>
      <c r="O11" s="5" t="e">
        <f>'Housing Trajectory'!#REF!</f>
        <v>#REF!</v>
      </c>
      <c r="P11" s="5" t="e">
        <f>'Housing Trajectory'!#REF!</f>
        <v>#REF!</v>
      </c>
      <c r="Q11" s="5" t="e">
        <f>'Housing Trajectory'!#REF!</f>
        <v>#REF!</v>
      </c>
      <c r="R11" s="5" t="e">
        <f>'Housing Trajectory'!#REF!</f>
        <v>#REF!</v>
      </c>
      <c r="S11" s="5" t="e">
        <f>'Housing Trajectory'!#REF!</f>
        <v>#REF!</v>
      </c>
      <c r="T11" s="5" t="e">
        <f>'Housing Trajectory'!#REF!</f>
        <v>#REF!</v>
      </c>
      <c r="U11" s="5" t="e">
        <f>'Housing Trajectory'!#REF!</f>
        <v>#REF!</v>
      </c>
      <c r="V11" s="5" t="e">
        <f>'Housing Trajectory'!#REF!</f>
        <v>#REF!</v>
      </c>
      <c r="W11" s="5" t="e">
        <f>'Housing Trajectory'!#REF!</f>
        <v>#REF!</v>
      </c>
    </row>
    <row r="12" spans="1:23" x14ac:dyDescent="0.3">
      <c r="A12" s="7" t="s">
        <v>749</v>
      </c>
      <c r="B12" s="5" t="e">
        <f>'Housing Trajectory'!#REF!</f>
        <v>#REF!</v>
      </c>
      <c r="C12" s="5" t="e">
        <f>'Housing Trajectory'!#REF!</f>
        <v>#REF!</v>
      </c>
      <c r="D12" s="5" t="e">
        <f>'Housing Trajectory'!#REF!</f>
        <v>#REF!</v>
      </c>
      <c r="E12" s="5" t="e">
        <f>'Housing Trajectory'!#REF!</f>
        <v>#REF!</v>
      </c>
      <c r="F12" s="5" t="e">
        <f>'Housing Trajectory'!#REF!</f>
        <v>#REF!</v>
      </c>
      <c r="G12" s="5" t="e">
        <f>'Housing Trajectory'!#REF!</f>
        <v>#REF!</v>
      </c>
      <c r="H12" s="5" t="e">
        <f>'Housing Trajectory'!#REF!</f>
        <v>#REF!</v>
      </c>
      <c r="I12" s="5" t="e">
        <f>'Housing Trajectory'!#REF!</f>
        <v>#REF!</v>
      </c>
      <c r="J12" s="5" t="e">
        <f>'Housing Trajectory'!#REF!</f>
        <v>#REF!</v>
      </c>
      <c r="K12" s="5" t="e">
        <f>'Housing Trajectory'!#REF!</f>
        <v>#REF!</v>
      </c>
      <c r="L12" s="5" t="e">
        <f>'Housing Trajectory'!#REF!</f>
        <v>#REF!</v>
      </c>
      <c r="M12" s="5" t="e">
        <f>'Housing Trajectory'!#REF!</f>
        <v>#REF!</v>
      </c>
      <c r="N12" s="5" t="e">
        <f>'Housing Trajectory'!#REF!</f>
        <v>#REF!</v>
      </c>
      <c r="O12" s="5" t="e">
        <f>'Housing Trajectory'!#REF!</f>
        <v>#REF!</v>
      </c>
      <c r="P12" s="5" t="e">
        <f>'Housing Trajectory'!#REF!</f>
        <v>#REF!</v>
      </c>
      <c r="Q12" s="5" t="e">
        <f>'Housing Trajectory'!#REF!</f>
        <v>#REF!</v>
      </c>
      <c r="R12" s="5" t="e">
        <f>'Housing Trajectory'!#REF!</f>
        <v>#REF!</v>
      </c>
      <c r="S12" s="5" t="e">
        <f>'Housing Trajectory'!#REF!</f>
        <v>#REF!</v>
      </c>
      <c r="T12" s="5" t="e">
        <f>'Housing Trajectory'!#REF!</f>
        <v>#REF!</v>
      </c>
      <c r="U12" s="5" t="e">
        <f>'Housing Trajectory'!#REF!</f>
        <v>#REF!</v>
      </c>
      <c r="V12" s="5" t="e">
        <f>'Housing Trajectory'!#REF!</f>
        <v>#REF!</v>
      </c>
      <c r="W12" s="5" t="e">
        <f>'Housing Trajectory'!#REF!</f>
        <v>#REF!</v>
      </c>
    </row>
    <row r="13" spans="1:23" x14ac:dyDescent="0.3">
      <c r="A13" s="6" t="s">
        <v>748</v>
      </c>
      <c r="B13" s="5" t="e">
        <f>'Housing Trajectory'!#REF!+'Housing Trajectory'!#REF!+'Housing Trajectory'!#REF!</f>
        <v>#REF!</v>
      </c>
      <c r="C13" s="5" t="e">
        <f>'Housing Trajectory'!#REF!+'Housing Trajectory'!#REF!+'Housing Trajectory'!#REF!</f>
        <v>#REF!</v>
      </c>
      <c r="D13" s="5" t="e">
        <f>'Housing Trajectory'!#REF!+'Housing Trajectory'!#REF!+'Housing Trajectory'!#REF!</f>
        <v>#REF!</v>
      </c>
      <c r="E13" s="5" t="e">
        <f>'Housing Trajectory'!#REF!+'Housing Trajectory'!#REF!+'Housing Trajectory'!#REF!</f>
        <v>#REF!</v>
      </c>
      <c r="F13" s="5" t="e">
        <f>'Housing Trajectory'!#REF!+'Housing Trajectory'!#REF!+'Housing Trajectory'!#REF!</f>
        <v>#REF!</v>
      </c>
      <c r="G13" s="5" t="e">
        <f>'Housing Trajectory'!#REF!+'Housing Trajectory'!#REF!+'Housing Trajectory'!#REF!</f>
        <v>#REF!</v>
      </c>
      <c r="H13" s="5" t="e">
        <f>'Housing Trajectory'!#REF!+'Housing Trajectory'!#REF!+'Housing Trajectory'!#REF!</f>
        <v>#REF!</v>
      </c>
      <c r="I13" s="5" t="e">
        <f>'Housing Trajectory'!#REF!+'Housing Trajectory'!#REF!+'Housing Trajectory'!#REF!</f>
        <v>#REF!</v>
      </c>
      <c r="J13" s="5" t="e">
        <f>'Housing Trajectory'!#REF!+'Housing Trajectory'!#REF!+'Housing Trajectory'!#REF!</f>
        <v>#REF!</v>
      </c>
      <c r="K13" s="5" t="e">
        <f>'Housing Trajectory'!#REF!+'Housing Trajectory'!#REF!+'Housing Trajectory'!#REF!</f>
        <v>#REF!</v>
      </c>
      <c r="L13" s="5" t="e">
        <f>'Housing Trajectory'!#REF!+'Housing Trajectory'!#REF!+'Housing Trajectory'!#REF!</f>
        <v>#REF!</v>
      </c>
      <c r="M13" s="5" t="e">
        <f>'Housing Trajectory'!#REF!+'Housing Trajectory'!#REF!+'Housing Trajectory'!#REF!</f>
        <v>#REF!</v>
      </c>
      <c r="N13" s="5" t="e">
        <f>'Housing Trajectory'!#REF!+'Housing Trajectory'!#REF!+'Housing Trajectory'!#REF!</f>
        <v>#REF!</v>
      </c>
      <c r="O13" s="5" t="e">
        <f>'Housing Trajectory'!#REF!+'Housing Trajectory'!#REF!+'Housing Trajectory'!#REF!</f>
        <v>#REF!</v>
      </c>
      <c r="P13" s="5" t="e">
        <f>'Housing Trajectory'!#REF!+'Housing Trajectory'!#REF!+'Housing Trajectory'!#REF!</f>
        <v>#REF!</v>
      </c>
      <c r="Q13" s="5" t="e">
        <f>'Housing Trajectory'!#REF!+'Housing Trajectory'!#REF!+'Housing Trajectory'!#REF!</f>
        <v>#REF!</v>
      </c>
      <c r="R13" s="5" t="e">
        <f>'Housing Trajectory'!#REF!+'Housing Trajectory'!#REF!+'Housing Trajectory'!#REF!</f>
        <v>#REF!</v>
      </c>
      <c r="S13" s="5" t="e">
        <f>'Housing Trajectory'!#REF!+'Housing Trajectory'!#REF!+'Housing Trajectory'!#REF!</f>
        <v>#REF!</v>
      </c>
      <c r="T13" s="5" t="e">
        <f>'Housing Trajectory'!#REF!+'Housing Trajectory'!#REF!+'Housing Trajectory'!#REF!</f>
        <v>#REF!</v>
      </c>
      <c r="U13" s="5" t="e">
        <f>'Housing Trajectory'!#REF!+'Housing Trajectory'!#REF!+'Housing Trajectory'!#REF!</f>
        <v>#REF!</v>
      </c>
      <c r="V13" s="5" t="e">
        <f>'Housing Trajectory'!#REF!+'Housing Trajectory'!#REF!+'Housing Trajectory'!#REF!</f>
        <v>#REF!</v>
      </c>
      <c r="W13" s="5" t="e">
        <f>'Housing Trajectory'!#REF!+'Housing Trajectory'!#REF!+'Housing Trajectory'!#REF!</f>
        <v>#REF!</v>
      </c>
    </row>
    <row r="14" spans="1:23" x14ac:dyDescent="0.3">
      <c r="A14" t="s">
        <v>746</v>
      </c>
      <c r="B14" s="5" t="e">
        <f>'Housing Trajectory'!#REF!</f>
        <v>#REF!</v>
      </c>
      <c r="C14" s="5" t="e">
        <f>'Housing Trajectory'!#REF!</f>
        <v>#REF!</v>
      </c>
      <c r="D14" s="5" t="e">
        <f>'Housing Trajectory'!#REF!</f>
        <v>#REF!</v>
      </c>
      <c r="E14" s="5" t="e">
        <f>'Housing Trajectory'!#REF!</f>
        <v>#REF!</v>
      </c>
      <c r="F14" s="5" t="e">
        <f>'Housing Trajectory'!#REF!</f>
        <v>#REF!</v>
      </c>
      <c r="G14" s="5" t="e">
        <f>'Housing Trajectory'!#REF!</f>
        <v>#REF!</v>
      </c>
      <c r="H14" s="5" t="e">
        <f>'Housing Trajectory'!#REF!</f>
        <v>#REF!</v>
      </c>
      <c r="I14" s="5" t="e">
        <f>'Housing Trajectory'!#REF!</f>
        <v>#REF!</v>
      </c>
      <c r="J14" s="5" t="e">
        <f>'Housing Trajectory'!#REF!</f>
        <v>#REF!</v>
      </c>
      <c r="K14" s="5" t="e">
        <f>'Housing Trajectory'!#REF!</f>
        <v>#REF!</v>
      </c>
      <c r="L14" s="5" t="e">
        <f>'Housing Trajectory'!#REF!</f>
        <v>#REF!</v>
      </c>
      <c r="M14" s="5" t="e">
        <f>'Housing Trajectory'!#REF!</f>
        <v>#REF!</v>
      </c>
      <c r="N14" s="5" t="e">
        <f>'Housing Trajectory'!#REF!</f>
        <v>#REF!</v>
      </c>
      <c r="O14" s="5" t="e">
        <f>'Housing Trajectory'!#REF!</f>
        <v>#REF!</v>
      </c>
      <c r="P14" s="5" t="e">
        <f>'Housing Trajectory'!#REF!</f>
        <v>#REF!</v>
      </c>
      <c r="Q14" s="5" t="e">
        <f>'Housing Trajectory'!#REF!</f>
        <v>#REF!</v>
      </c>
      <c r="R14" s="5" t="e">
        <f>'Housing Trajectory'!#REF!</f>
        <v>#REF!</v>
      </c>
      <c r="S14" s="5" t="e">
        <f>'Housing Trajectory'!#REF!</f>
        <v>#REF!</v>
      </c>
      <c r="T14" s="5" t="e">
        <f>'Housing Trajectory'!#REF!</f>
        <v>#REF!</v>
      </c>
      <c r="U14" s="5" t="e">
        <f>'Housing Trajectory'!#REF!</f>
        <v>#REF!</v>
      </c>
      <c r="V14" s="5" t="e">
        <f>'Housing Trajectory'!#REF!</f>
        <v>#REF!</v>
      </c>
      <c r="W14" s="5" t="e">
        <f>'Housing Trajectory'!#REF!</f>
        <v>#REF!</v>
      </c>
    </row>
    <row r="15" spans="1:23" x14ac:dyDescent="0.3">
      <c r="B15" s="5" t="e">
        <f>SUM(B11:B14)</f>
        <v>#REF!</v>
      </c>
      <c r="C15" s="5" t="e">
        <f t="shared" ref="C15:U15" si="3">SUM(C11:C14)</f>
        <v>#REF!</v>
      </c>
      <c r="D15" s="5" t="e">
        <f t="shared" si="3"/>
        <v>#REF!</v>
      </c>
      <c r="E15" s="5" t="e">
        <f t="shared" si="3"/>
        <v>#REF!</v>
      </c>
      <c r="F15" s="5" t="e">
        <f t="shared" si="3"/>
        <v>#REF!</v>
      </c>
      <c r="G15" s="5" t="e">
        <f t="shared" si="3"/>
        <v>#REF!</v>
      </c>
      <c r="H15" s="5" t="e">
        <f t="shared" si="3"/>
        <v>#REF!</v>
      </c>
      <c r="I15" s="5" t="e">
        <f t="shared" si="3"/>
        <v>#REF!</v>
      </c>
      <c r="J15" s="5" t="e">
        <f t="shared" si="3"/>
        <v>#REF!</v>
      </c>
      <c r="K15" s="5" t="e">
        <f t="shared" si="3"/>
        <v>#REF!</v>
      </c>
      <c r="L15" s="5" t="e">
        <f t="shared" si="3"/>
        <v>#REF!</v>
      </c>
      <c r="M15" s="5" t="e">
        <f t="shared" si="3"/>
        <v>#REF!</v>
      </c>
      <c r="N15" s="5" t="e">
        <f t="shared" si="3"/>
        <v>#REF!</v>
      </c>
      <c r="O15" s="5" t="e">
        <f t="shared" si="3"/>
        <v>#REF!</v>
      </c>
      <c r="P15" s="5" t="e">
        <f t="shared" si="3"/>
        <v>#REF!</v>
      </c>
      <c r="Q15" s="5" t="e">
        <f t="shared" si="3"/>
        <v>#REF!</v>
      </c>
      <c r="R15" s="5" t="e">
        <f t="shared" si="3"/>
        <v>#REF!</v>
      </c>
      <c r="S15" s="5" t="e">
        <f t="shared" si="3"/>
        <v>#REF!</v>
      </c>
      <c r="T15" s="5" t="e">
        <f t="shared" si="3"/>
        <v>#REF!</v>
      </c>
      <c r="U15" s="5" t="e">
        <f t="shared" si="3"/>
        <v>#REF!</v>
      </c>
      <c r="V15" s="5" t="e">
        <f t="shared" ref="V15:W15" si="4">SUM(V11:V14)</f>
        <v>#REF!</v>
      </c>
      <c r="W15" s="5" t="e">
        <f t="shared" si="4"/>
        <v>#REF!</v>
      </c>
    </row>
    <row r="17" spans="1:23" x14ac:dyDescent="0.3">
      <c r="A17" s="169" t="str">
        <f>'Housing Trajectory'!B23</f>
        <v>2021/22 to 2040/41</v>
      </c>
      <c r="B17" t="str">
        <f>'Housing Trajectory'!C24</f>
        <v>2021-22</v>
      </c>
      <c r="C17" t="str">
        <f>'Housing Trajectory'!D24</f>
        <v>2022-23</v>
      </c>
      <c r="D17" t="str">
        <f>'Housing Trajectory'!E24</f>
        <v>2023-24</v>
      </c>
      <c r="E17" t="str">
        <f>'Housing Trajectory'!F24</f>
        <v>2024-25</v>
      </c>
      <c r="F17" t="str">
        <f>'Housing Trajectory'!G24</f>
        <v>2025-26</v>
      </c>
      <c r="G17" t="str">
        <f>'Housing Trajectory'!H24</f>
        <v>2026-27</v>
      </c>
      <c r="H17" t="str">
        <f>'Housing Trajectory'!I24</f>
        <v>2027-28</v>
      </c>
      <c r="I17" t="str">
        <f>'Housing Trajectory'!J24</f>
        <v>2028-29</v>
      </c>
      <c r="J17" t="str">
        <f>'Housing Trajectory'!K24</f>
        <v>2029-30</v>
      </c>
      <c r="K17" t="str">
        <f>'Housing Trajectory'!L24</f>
        <v>2030-31</v>
      </c>
      <c r="L17" t="str">
        <f>'Housing Trajectory'!M24</f>
        <v>2031-32</v>
      </c>
      <c r="M17" t="str">
        <f>'Housing Trajectory'!N24</f>
        <v>2032-33</v>
      </c>
      <c r="N17" t="str">
        <f>'Housing Trajectory'!O24</f>
        <v>2033-34</v>
      </c>
      <c r="O17" t="str">
        <f>'Housing Trajectory'!P24</f>
        <v>2034-35</v>
      </c>
      <c r="P17" t="str">
        <f>'Housing Trajectory'!Q24</f>
        <v>2035-36</v>
      </c>
      <c r="Q17" t="str">
        <f>'Housing Trajectory'!R24</f>
        <v>2036-37</v>
      </c>
      <c r="R17" t="str">
        <f>'Housing Trajectory'!S24</f>
        <v>2037-38</v>
      </c>
      <c r="S17" t="str">
        <f>'Housing Trajectory'!T24</f>
        <v>2038-39</v>
      </c>
      <c r="T17" t="str">
        <f>'Housing Trajectory'!U24</f>
        <v>2039-40</v>
      </c>
      <c r="U17" t="str">
        <f>'Housing Trajectory'!V24</f>
        <v>2040-41</v>
      </c>
    </row>
    <row r="18" spans="1:23" x14ac:dyDescent="0.3">
      <c r="A18" s="6" t="s">
        <v>747</v>
      </c>
      <c r="B18" s="5">
        <f>'Housing Trajectory'!C27</f>
        <v>1034</v>
      </c>
      <c r="C18" s="5">
        <f>'Housing Trajectory'!D27</f>
        <v>1034</v>
      </c>
      <c r="D18" s="5">
        <f>'Housing Trajectory'!E27</f>
        <v>1034</v>
      </c>
      <c r="E18" s="5">
        <f>'Housing Trajectory'!F27</f>
        <v>1034</v>
      </c>
      <c r="F18" s="5">
        <f>'Housing Trajectory'!G27</f>
        <v>1034</v>
      </c>
      <c r="G18" s="5">
        <f>'Housing Trajectory'!H27</f>
        <v>1034</v>
      </c>
      <c r="H18" s="5">
        <f>'Housing Trajectory'!I27</f>
        <v>1034</v>
      </c>
      <c r="I18" s="5">
        <f>'Housing Trajectory'!J27</f>
        <v>1034</v>
      </c>
      <c r="J18" s="5">
        <f>'Housing Trajectory'!K27</f>
        <v>1034</v>
      </c>
      <c r="K18" s="5">
        <f>'Housing Trajectory'!L27</f>
        <v>1034</v>
      </c>
      <c r="L18" s="5">
        <f>'Housing Trajectory'!M27</f>
        <v>1034</v>
      </c>
      <c r="M18" s="5">
        <f>'Housing Trajectory'!N27</f>
        <v>1034</v>
      </c>
      <c r="N18" s="5">
        <f>'Housing Trajectory'!O27</f>
        <v>1034</v>
      </c>
      <c r="O18" s="5">
        <f>'Housing Trajectory'!P27</f>
        <v>1034</v>
      </c>
      <c r="P18" s="5">
        <f>'Housing Trajectory'!Q27</f>
        <v>1034</v>
      </c>
      <c r="Q18" s="5">
        <f>'Housing Trajectory'!R27</f>
        <v>1034</v>
      </c>
      <c r="R18" s="5">
        <f>'Housing Trajectory'!S27</f>
        <v>1034</v>
      </c>
      <c r="S18" s="5">
        <f>'Housing Trajectory'!T27</f>
        <v>1034</v>
      </c>
      <c r="T18" s="5">
        <f>'Housing Trajectory'!U27</f>
        <v>1034</v>
      </c>
      <c r="U18" s="5">
        <f>'Housing Trajectory'!V27</f>
        <v>1034</v>
      </c>
      <c r="V18" s="5"/>
      <c r="W18" s="5"/>
    </row>
    <row r="19" spans="1:23" x14ac:dyDescent="0.3">
      <c r="A19" s="7" t="s">
        <v>745</v>
      </c>
      <c r="B19" s="5">
        <f>'Housing Trajectory'!C29</f>
        <v>1473</v>
      </c>
      <c r="C19" s="5">
        <f>'Housing Trajectory'!D29</f>
        <v>1732</v>
      </c>
      <c r="D19" s="5">
        <f>'Housing Trajectory'!E29</f>
        <v>1265</v>
      </c>
      <c r="E19" s="5">
        <f>'Housing Trajectory'!F29</f>
        <v>1419</v>
      </c>
      <c r="F19" s="5">
        <f>'Housing Trajectory'!G29</f>
        <v>0</v>
      </c>
      <c r="G19" s="5">
        <f>'Housing Trajectory'!H29</f>
        <v>0</v>
      </c>
      <c r="H19" s="5">
        <f>'Housing Trajectory'!I29</f>
        <v>0</v>
      </c>
      <c r="I19" s="5">
        <f>'Housing Trajectory'!J29</f>
        <v>0</v>
      </c>
      <c r="J19" s="5">
        <f>'Housing Trajectory'!K29</f>
        <v>0</v>
      </c>
      <c r="K19" s="5">
        <f>'Housing Trajectory'!L29</f>
        <v>0</v>
      </c>
      <c r="L19" s="5">
        <f>'Housing Trajectory'!M29</f>
        <v>0</v>
      </c>
      <c r="M19" s="5">
        <f>'Housing Trajectory'!N29</f>
        <v>0</v>
      </c>
      <c r="N19" s="5">
        <f>'Housing Trajectory'!O29</f>
        <v>0</v>
      </c>
      <c r="O19" s="5">
        <f>'Housing Trajectory'!P29</f>
        <v>0</v>
      </c>
      <c r="P19" s="5">
        <f>'Housing Trajectory'!Q29</f>
        <v>0</v>
      </c>
      <c r="Q19" s="5">
        <f>'Housing Trajectory'!R29</f>
        <v>0</v>
      </c>
      <c r="R19" s="5">
        <f>'Housing Trajectory'!S29</f>
        <v>0</v>
      </c>
      <c r="S19" s="5">
        <f>'Housing Trajectory'!T29</f>
        <v>0</v>
      </c>
      <c r="T19" s="5">
        <f>'Housing Trajectory'!U29</f>
        <v>0</v>
      </c>
      <c r="U19" s="5">
        <f>'Housing Trajectory'!V29</f>
        <v>0</v>
      </c>
      <c r="V19" s="5"/>
      <c r="W19" s="5"/>
    </row>
    <row r="20" spans="1:23" x14ac:dyDescent="0.3">
      <c r="A20" s="7" t="s">
        <v>749</v>
      </c>
      <c r="B20" s="5">
        <f>'Housing Trajectory'!C30</f>
        <v>0</v>
      </c>
      <c r="C20" s="5">
        <f>'Housing Trajectory'!D30</f>
        <v>0</v>
      </c>
      <c r="D20" s="5">
        <f>'Housing Trajectory'!E30</f>
        <v>0</v>
      </c>
      <c r="E20" s="5">
        <f>'Housing Trajectory'!F30</f>
        <v>0</v>
      </c>
      <c r="F20" s="5">
        <f>'Housing Trajectory'!G30</f>
        <v>0</v>
      </c>
      <c r="G20" s="5">
        <f>'Housing Trajectory'!H30</f>
        <v>101</v>
      </c>
      <c r="H20" s="5">
        <f>'Housing Trajectory'!I30</f>
        <v>285</v>
      </c>
      <c r="I20" s="5">
        <f>'Housing Trajectory'!J30</f>
        <v>706</v>
      </c>
      <c r="J20" s="5">
        <f>'Housing Trajectory'!K30</f>
        <v>818</v>
      </c>
      <c r="K20" s="5">
        <f>'Housing Trajectory'!L30</f>
        <v>1043</v>
      </c>
      <c r="L20" s="5">
        <f>'Housing Trajectory'!M30</f>
        <v>1036</v>
      </c>
      <c r="M20" s="5">
        <f>'Housing Trajectory'!N30</f>
        <v>981</v>
      </c>
      <c r="N20" s="5">
        <f>'Housing Trajectory'!O30</f>
        <v>741</v>
      </c>
      <c r="O20" s="5">
        <f>'Housing Trajectory'!P30</f>
        <v>700</v>
      </c>
      <c r="P20" s="5">
        <f>'Housing Trajectory'!Q30</f>
        <v>640</v>
      </c>
      <c r="Q20" s="5">
        <f>'Housing Trajectory'!R30</f>
        <v>640</v>
      </c>
      <c r="R20" s="5">
        <f>'Housing Trajectory'!S30</f>
        <v>640</v>
      </c>
      <c r="S20" s="5">
        <f>'Housing Trajectory'!T30</f>
        <v>645</v>
      </c>
      <c r="T20" s="5">
        <f>'Housing Trajectory'!U30</f>
        <v>625</v>
      </c>
      <c r="U20" s="5">
        <f>'Housing Trajectory'!V30</f>
        <v>630</v>
      </c>
      <c r="V20" s="5"/>
      <c r="W20" s="5"/>
    </row>
    <row r="21" spans="1:23" x14ac:dyDescent="0.3">
      <c r="A21" s="6" t="s">
        <v>748</v>
      </c>
      <c r="B21" s="5">
        <f>'Housing Trajectory'!C31+'Housing Trajectory'!C34+'Housing Trajectory'!C38</f>
        <v>0</v>
      </c>
      <c r="C21" s="5">
        <f>'Housing Trajectory'!D31+'Housing Trajectory'!D34+'Housing Trajectory'!D38</f>
        <v>0</v>
      </c>
      <c r="D21" s="5">
        <f>'Housing Trajectory'!E31+'Housing Trajectory'!E34+'Housing Trajectory'!E38</f>
        <v>0</v>
      </c>
      <c r="E21" s="5">
        <f>'Housing Trajectory'!F31+'Housing Trajectory'!F34+'Housing Trajectory'!F38</f>
        <v>0</v>
      </c>
      <c r="F21" s="5">
        <f>'Housing Trajectory'!G31+'Housing Trajectory'!G34+'Housing Trajectory'!G38</f>
        <v>1130.9000000000001</v>
      </c>
      <c r="G21" s="5">
        <f>'Housing Trajectory'!H31+'Housing Trajectory'!H34+'Housing Trajectory'!H38</f>
        <v>936.5</v>
      </c>
      <c r="H21" s="5">
        <f>'Housing Trajectory'!I31+'Housing Trajectory'!I34+'Housing Trajectory'!I38</f>
        <v>752.6</v>
      </c>
      <c r="I21" s="5">
        <f>'Housing Trajectory'!J31+'Housing Trajectory'!J34+'Housing Trajectory'!J38</f>
        <v>453.1</v>
      </c>
      <c r="J21" s="5">
        <f>'Housing Trajectory'!K31+'Housing Trajectory'!K34+'Housing Trajectory'!K38</f>
        <v>234</v>
      </c>
      <c r="K21" s="5">
        <f>'Housing Trajectory'!L31+'Housing Trajectory'!L34+'Housing Trajectory'!L38</f>
        <v>225</v>
      </c>
      <c r="L21" s="5">
        <f>'Housing Trajectory'!M31+'Housing Trajectory'!M34+'Housing Trajectory'!M38</f>
        <v>61</v>
      </c>
      <c r="M21" s="5">
        <f>'Housing Trajectory'!N31+'Housing Trajectory'!N34+'Housing Trajectory'!N38</f>
        <v>44</v>
      </c>
      <c r="N21" s="5">
        <f>'Housing Trajectory'!O31+'Housing Trajectory'!O34+'Housing Trajectory'!O38</f>
        <v>0</v>
      </c>
      <c r="O21" s="5">
        <f>'Housing Trajectory'!P31+'Housing Trajectory'!P34+'Housing Trajectory'!P38</f>
        <v>0</v>
      </c>
      <c r="P21" s="5">
        <f>'Housing Trajectory'!Q31+'Housing Trajectory'!Q34+'Housing Trajectory'!Q38</f>
        <v>0</v>
      </c>
      <c r="Q21" s="5">
        <f>'Housing Trajectory'!R31+'Housing Trajectory'!R34+'Housing Trajectory'!R38</f>
        <v>0</v>
      </c>
      <c r="R21" s="5">
        <f>'Housing Trajectory'!S31+'Housing Trajectory'!S34+'Housing Trajectory'!S38</f>
        <v>0</v>
      </c>
      <c r="S21" s="5">
        <f>'Housing Trajectory'!T31+'Housing Trajectory'!T34+'Housing Trajectory'!T38</f>
        <v>0</v>
      </c>
      <c r="T21" s="5">
        <f>'Housing Trajectory'!U31+'Housing Trajectory'!U34+'Housing Trajectory'!U38</f>
        <v>0</v>
      </c>
      <c r="U21" s="5">
        <f>'Housing Trajectory'!V31+'Housing Trajectory'!V34+'Housing Trajectory'!V38</f>
        <v>0</v>
      </c>
      <c r="V21" s="5"/>
      <c r="W21" s="5"/>
    </row>
    <row r="22" spans="1:23" x14ac:dyDescent="0.3">
      <c r="A22" t="s">
        <v>746</v>
      </c>
      <c r="B22" s="5">
        <f>'Housing Trajectory'!C37</f>
        <v>0</v>
      </c>
      <c r="C22" s="5">
        <f>'Housing Trajectory'!D37</f>
        <v>0</v>
      </c>
      <c r="D22" s="5">
        <f>'Housing Trajectory'!E37</f>
        <v>0</v>
      </c>
      <c r="E22" s="5">
        <f>'Housing Trajectory'!F37</f>
        <v>0</v>
      </c>
      <c r="F22" s="5">
        <f>'Housing Trajectory'!G37</f>
        <v>0</v>
      </c>
      <c r="G22" s="5">
        <f>'Housing Trajectory'!H37</f>
        <v>0</v>
      </c>
      <c r="H22" s="5">
        <f>'Housing Trajectory'!I37</f>
        <v>0</v>
      </c>
      <c r="I22" s="5">
        <f>'Housing Trajectory'!J37</f>
        <v>120</v>
      </c>
      <c r="J22" s="5">
        <f>'Housing Trajectory'!K37</f>
        <v>120</v>
      </c>
      <c r="K22" s="5">
        <f>'Housing Trajectory'!L37</f>
        <v>120</v>
      </c>
      <c r="L22" s="5">
        <f>'Housing Trajectory'!M37</f>
        <v>120</v>
      </c>
      <c r="M22" s="5">
        <f>'Housing Trajectory'!N37</f>
        <v>120</v>
      </c>
      <c r="N22" s="5">
        <f>'Housing Trajectory'!O37</f>
        <v>120</v>
      </c>
      <c r="O22" s="5">
        <f>'Housing Trajectory'!P37</f>
        <v>120</v>
      </c>
      <c r="P22" s="5">
        <f>'Housing Trajectory'!Q37</f>
        <v>120</v>
      </c>
      <c r="Q22" s="5">
        <f>'Housing Trajectory'!R37</f>
        <v>120</v>
      </c>
      <c r="R22" s="5">
        <f>'Housing Trajectory'!S37</f>
        <v>120</v>
      </c>
      <c r="S22" s="5">
        <f>'Housing Trajectory'!T37</f>
        <v>120</v>
      </c>
      <c r="T22" s="5">
        <f>'Housing Trajectory'!U37</f>
        <v>120</v>
      </c>
      <c r="U22" s="5">
        <f>'Housing Trajectory'!V37</f>
        <v>120</v>
      </c>
      <c r="V22" s="5"/>
      <c r="W22" s="5"/>
    </row>
    <row r="23" spans="1:23" x14ac:dyDescent="0.3">
      <c r="B23" s="5">
        <f>SUM(B19:B22)</f>
        <v>1473</v>
      </c>
      <c r="C23" s="5">
        <f t="shared" ref="C23:U23" si="5">SUM(C19:C22)</f>
        <v>1732</v>
      </c>
      <c r="D23" s="5">
        <f t="shared" si="5"/>
        <v>1265</v>
      </c>
      <c r="E23" s="5">
        <f t="shared" si="5"/>
        <v>1419</v>
      </c>
      <c r="F23" s="5">
        <f t="shared" si="5"/>
        <v>1130.9000000000001</v>
      </c>
      <c r="G23" s="5">
        <f t="shared" si="5"/>
        <v>1037.5</v>
      </c>
      <c r="H23" s="5">
        <f t="shared" si="5"/>
        <v>1037.5999999999999</v>
      </c>
      <c r="I23" s="5">
        <f t="shared" si="5"/>
        <v>1279.0999999999999</v>
      </c>
      <c r="J23" s="5">
        <f t="shared" si="5"/>
        <v>1172</v>
      </c>
      <c r="K23" s="5">
        <f t="shared" si="5"/>
        <v>1388</v>
      </c>
      <c r="L23" s="5">
        <f t="shared" si="5"/>
        <v>1217</v>
      </c>
      <c r="M23" s="5">
        <f t="shared" si="5"/>
        <v>1145</v>
      </c>
      <c r="N23" s="5">
        <f t="shared" si="5"/>
        <v>861</v>
      </c>
      <c r="O23" s="5">
        <f t="shared" si="5"/>
        <v>820</v>
      </c>
      <c r="P23" s="5">
        <f t="shared" si="5"/>
        <v>760</v>
      </c>
      <c r="Q23" s="5">
        <f t="shared" si="5"/>
        <v>760</v>
      </c>
      <c r="R23" s="5">
        <f t="shared" si="5"/>
        <v>760</v>
      </c>
      <c r="S23" s="5">
        <f t="shared" si="5"/>
        <v>765</v>
      </c>
      <c r="T23" s="5">
        <f t="shared" si="5"/>
        <v>745</v>
      </c>
      <c r="U23" s="5">
        <f t="shared" si="5"/>
        <v>750</v>
      </c>
      <c r="V23" s="5"/>
      <c r="W23" s="5"/>
    </row>
    <row r="25" spans="1:23" x14ac:dyDescent="0.3">
      <c r="A25" s="169" t="e">
        <f>'Housing Trajectory'!#REF!</f>
        <v>#REF!</v>
      </c>
      <c r="B25" t="e">
        <f>'Housing Trajectory'!#REF!</f>
        <v>#REF!</v>
      </c>
      <c r="C25" t="e">
        <f>'Housing Trajectory'!#REF!</f>
        <v>#REF!</v>
      </c>
      <c r="D25" t="e">
        <f>'Housing Trajectory'!#REF!</f>
        <v>#REF!</v>
      </c>
      <c r="E25" t="e">
        <f>'Housing Trajectory'!#REF!</f>
        <v>#REF!</v>
      </c>
      <c r="F25" t="e">
        <f>'Housing Trajectory'!#REF!</f>
        <v>#REF!</v>
      </c>
      <c r="G25" t="e">
        <f>'Housing Trajectory'!#REF!</f>
        <v>#REF!</v>
      </c>
      <c r="H25" t="e">
        <f>'Housing Trajectory'!#REF!</f>
        <v>#REF!</v>
      </c>
      <c r="I25" t="e">
        <f>'Housing Trajectory'!#REF!</f>
        <v>#REF!</v>
      </c>
      <c r="J25" t="e">
        <f>'Housing Trajectory'!#REF!</f>
        <v>#REF!</v>
      </c>
      <c r="K25" t="e">
        <f>'Housing Trajectory'!#REF!</f>
        <v>#REF!</v>
      </c>
      <c r="L25" t="e">
        <f>'Housing Trajectory'!#REF!</f>
        <v>#REF!</v>
      </c>
      <c r="M25" t="e">
        <f>'Housing Trajectory'!#REF!</f>
        <v>#REF!</v>
      </c>
      <c r="N25" t="e">
        <f>'Housing Trajectory'!#REF!</f>
        <v>#REF!</v>
      </c>
      <c r="O25" t="e">
        <f>'Housing Trajectory'!#REF!</f>
        <v>#REF!</v>
      </c>
      <c r="P25" t="e">
        <f>'Housing Trajectory'!#REF!</f>
        <v>#REF!</v>
      </c>
      <c r="Q25" t="e">
        <f>'Housing Trajectory'!#REF!</f>
        <v>#REF!</v>
      </c>
      <c r="R25" t="e">
        <f>'Housing Trajectory'!#REF!</f>
        <v>#REF!</v>
      </c>
      <c r="S25" t="e">
        <f>'Housing Trajectory'!#REF!</f>
        <v>#REF!</v>
      </c>
      <c r="T25" t="e">
        <f>'Housing Trajectory'!#REF!</f>
        <v>#REF!</v>
      </c>
      <c r="U25" t="e">
        <f>'Housing Trajectory'!#REF!</f>
        <v>#REF!</v>
      </c>
      <c r="V25" t="e">
        <f>'Housing Trajectory'!#REF!</f>
        <v>#REF!</v>
      </c>
    </row>
    <row r="26" spans="1:23" x14ac:dyDescent="0.3">
      <c r="A26" s="6" t="s">
        <v>747</v>
      </c>
      <c r="B26" s="5" t="e">
        <f>'Housing Trajectory'!#REF!</f>
        <v>#REF!</v>
      </c>
      <c r="C26" s="5" t="e">
        <f>'Housing Trajectory'!#REF!</f>
        <v>#REF!</v>
      </c>
      <c r="D26" s="5" t="e">
        <f>'Housing Trajectory'!#REF!</f>
        <v>#REF!</v>
      </c>
      <c r="E26" s="5" t="e">
        <f>'Housing Trajectory'!#REF!</f>
        <v>#REF!</v>
      </c>
      <c r="F26" s="5" t="e">
        <f>'Housing Trajectory'!#REF!</f>
        <v>#REF!</v>
      </c>
      <c r="G26" s="5" t="e">
        <f>'Housing Trajectory'!#REF!</f>
        <v>#REF!</v>
      </c>
      <c r="H26" s="5" t="e">
        <f>'Housing Trajectory'!#REF!</f>
        <v>#REF!</v>
      </c>
      <c r="I26" s="5" t="e">
        <f>'Housing Trajectory'!#REF!</f>
        <v>#REF!</v>
      </c>
      <c r="J26" s="5" t="e">
        <f>'Housing Trajectory'!#REF!</f>
        <v>#REF!</v>
      </c>
      <c r="K26" s="5" t="e">
        <f>'Housing Trajectory'!#REF!</f>
        <v>#REF!</v>
      </c>
      <c r="L26" s="5" t="e">
        <f>'Housing Trajectory'!#REF!</f>
        <v>#REF!</v>
      </c>
      <c r="M26" s="5" t="e">
        <f>'Housing Trajectory'!#REF!</f>
        <v>#REF!</v>
      </c>
      <c r="N26" s="5" t="e">
        <f>'Housing Trajectory'!#REF!</f>
        <v>#REF!</v>
      </c>
      <c r="O26" s="5" t="e">
        <f>'Housing Trajectory'!#REF!</f>
        <v>#REF!</v>
      </c>
      <c r="P26" s="5" t="e">
        <f>'Housing Trajectory'!#REF!</f>
        <v>#REF!</v>
      </c>
      <c r="Q26" s="5" t="e">
        <f>'Housing Trajectory'!#REF!</f>
        <v>#REF!</v>
      </c>
      <c r="R26" s="5" t="e">
        <f>'Housing Trajectory'!#REF!</f>
        <v>#REF!</v>
      </c>
      <c r="S26" s="5" t="e">
        <f>'Housing Trajectory'!#REF!</f>
        <v>#REF!</v>
      </c>
      <c r="T26" s="5" t="e">
        <f>'Housing Trajectory'!#REF!</f>
        <v>#REF!</v>
      </c>
      <c r="U26" s="5" t="e">
        <f>'Housing Trajectory'!#REF!</f>
        <v>#REF!</v>
      </c>
      <c r="V26" s="5" t="e">
        <f>'Housing Trajectory'!#REF!</f>
        <v>#REF!</v>
      </c>
    </row>
    <row r="27" spans="1:23" x14ac:dyDescent="0.3">
      <c r="A27" s="7" t="s">
        <v>745</v>
      </c>
      <c r="B27" s="5" t="e">
        <f>'Housing Trajectory'!#REF!</f>
        <v>#REF!</v>
      </c>
      <c r="C27" s="5" t="e">
        <f>'Housing Trajectory'!#REF!</f>
        <v>#REF!</v>
      </c>
      <c r="D27" s="5" t="e">
        <f>'Housing Trajectory'!#REF!</f>
        <v>#REF!</v>
      </c>
      <c r="E27" s="5" t="e">
        <f>'Housing Trajectory'!#REF!</f>
        <v>#REF!</v>
      </c>
      <c r="F27" s="5" t="e">
        <f>'Housing Trajectory'!#REF!</f>
        <v>#REF!</v>
      </c>
      <c r="G27" s="5" t="e">
        <f>'Housing Trajectory'!#REF!</f>
        <v>#REF!</v>
      </c>
      <c r="H27" s="5" t="e">
        <f>'Housing Trajectory'!#REF!</f>
        <v>#REF!</v>
      </c>
      <c r="I27" s="5" t="e">
        <f>'Housing Trajectory'!#REF!</f>
        <v>#REF!</v>
      </c>
      <c r="J27" s="5" t="e">
        <f>'Housing Trajectory'!#REF!</f>
        <v>#REF!</v>
      </c>
      <c r="K27" s="5" t="e">
        <f>'Housing Trajectory'!#REF!</f>
        <v>#REF!</v>
      </c>
      <c r="L27" s="5" t="e">
        <f>'Housing Trajectory'!#REF!</f>
        <v>#REF!</v>
      </c>
      <c r="M27" s="5" t="e">
        <f>'Housing Trajectory'!#REF!</f>
        <v>#REF!</v>
      </c>
      <c r="N27" s="5" t="e">
        <f>'Housing Trajectory'!#REF!</f>
        <v>#REF!</v>
      </c>
      <c r="O27" s="5" t="e">
        <f>'Housing Trajectory'!#REF!</f>
        <v>#REF!</v>
      </c>
      <c r="P27" s="5" t="e">
        <f>'Housing Trajectory'!#REF!</f>
        <v>#REF!</v>
      </c>
      <c r="Q27" s="5" t="e">
        <f>'Housing Trajectory'!#REF!</f>
        <v>#REF!</v>
      </c>
      <c r="R27" s="5" t="e">
        <f>'Housing Trajectory'!#REF!</f>
        <v>#REF!</v>
      </c>
      <c r="S27" s="5" t="e">
        <f>'Housing Trajectory'!#REF!</f>
        <v>#REF!</v>
      </c>
      <c r="T27" s="5" t="e">
        <f>'Housing Trajectory'!#REF!</f>
        <v>#REF!</v>
      </c>
      <c r="U27" s="5" t="e">
        <f>'Housing Trajectory'!#REF!</f>
        <v>#REF!</v>
      </c>
      <c r="V27" s="5" t="e">
        <f>'Housing Trajectory'!#REF!</f>
        <v>#REF!</v>
      </c>
    </row>
    <row r="28" spans="1:23" x14ac:dyDescent="0.3">
      <c r="A28" s="7" t="s">
        <v>749</v>
      </c>
      <c r="B28" s="5" t="e">
        <f>'Housing Trajectory'!#REF!</f>
        <v>#REF!</v>
      </c>
      <c r="C28" s="5" t="e">
        <f>'Housing Trajectory'!#REF!</f>
        <v>#REF!</v>
      </c>
      <c r="D28" s="5" t="e">
        <f>'Housing Trajectory'!#REF!</f>
        <v>#REF!</v>
      </c>
      <c r="E28" s="5" t="e">
        <f>'Housing Trajectory'!#REF!</f>
        <v>#REF!</v>
      </c>
      <c r="F28" s="5" t="e">
        <f>'Housing Trajectory'!#REF!</f>
        <v>#REF!</v>
      </c>
      <c r="G28" s="5" t="e">
        <f>'Housing Trajectory'!#REF!</f>
        <v>#REF!</v>
      </c>
      <c r="H28" s="5" t="e">
        <f>'Housing Trajectory'!#REF!</f>
        <v>#REF!</v>
      </c>
      <c r="I28" s="5" t="e">
        <f>'Housing Trajectory'!#REF!</f>
        <v>#REF!</v>
      </c>
      <c r="J28" s="5" t="e">
        <f>'Housing Trajectory'!#REF!</f>
        <v>#REF!</v>
      </c>
      <c r="K28" s="5" t="e">
        <f>'Housing Trajectory'!#REF!</f>
        <v>#REF!</v>
      </c>
      <c r="L28" s="5" t="e">
        <f>'Housing Trajectory'!#REF!</f>
        <v>#REF!</v>
      </c>
      <c r="M28" s="5" t="e">
        <f>'Housing Trajectory'!#REF!</f>
        <v>#REF!</v>
      </c>
      <c r="N28" s="5" t="e">
        <f>'Housing Trajectory'!#REF!</f>
        <v>#REF!</v>
      </c>
      <c r="O28" s="5" t="e">
        <f>'Housing Trajectory'!#REF!</f>
        <v>#REF!</v>
      </c>
      <c r="P28" s="5" t="e">
        <f>'Housing Trajectory'!#REF!</f>
        <v>#REF!</v>
      </c>
      <c r="Q28" s="5" t="e">
        <f>'Housing Trajectory'!#REF!</f>
        <v>#REF!</v>
      </c>
      <c r="R28" s="5" t="e">
        <f>'Housing Trajectory'!#REF!</f>
        <v>#REF!</v>
      </c>
      <c r="S28" s="5" t="e">
        <f>'Housing Trajectory'!#REF!</f>
        <v>#REF!</v>
      </c>
      <c r="T28" s="5" t="e">
        <f>'Housing Trajectory'!#REF!</f>
        <v>#REF!</v>
      </c>
      <c r="U28" s="5" t="e">
        <f>'Housing Trajectory'!#REF!</f>
        <v>#REF!</v>
      </c>
      <c r="V28" s="5" t="e">
        <f>'Housing Trajectory'!#REF!</f>
        <v>#REF!</v>
      </c>
    </row>
    <row r="29" spans="1:23" x14ac:dyDescent="0.3">
      <c r="A29" s="6" t="s">
        <v>748</v>
      </c>
      <c r="B29" s="5" t="e">
        <f>'Housing Trajectory'!#REF!+'Housing Trajectory'!#REF!+'Housing Trajectory'!#REF!</f>
        <v>#REF!</v>
      </c>
      <c r="C29" s="5" t="e">
        <f>'Housing Trajectory'!#REF!+'Housing Trajectory'!#REF!+'Housing Trajectory'!#REF!</f>
        <v>#REF!</v>
      </c>
      <c r="D29" s="5" t="e">
        <f>'Housing Trajectory'!#REF!+'Housing Trajectory'!#REF!+'Housing Trajectory'!#REF!</f>
        <v>#REF!</v>
      </c>
      <c r="E29" s="5" t="e">
        <f>'Housing Trajectory'!#REF!+'Housing Trajectory'!#REF!+'Housing Trajectory'!#REF!</f>
        <v>#REF!</v>
      </c>
      <c r="F29" s="5" t="e">
        <f>'Housing Trajectory'!#REF!+'Housing Trajectory'!#REF!+'Housing Trajectory'!#REF!</f>
        <v>#REF!</v>
      </c>
      <c r="G29" s="5" t="e">
        <f>'Housing Trajectory'!#REF!+'Housing Trajectory'!#REF!+'Housing Trajectory'!#REF!</f>
        <v>#REF!</v>
      </c>
      <c r="H29" s="5" t="e">
        <f>'Housing Trajectory'!#REF!+'Housing Trajectory'!#REF!+'Housing Trajectory'!#REF!</f>
        <v>#REF!</v>
      </c>
      <c r="I29" s="5" t="e">
        <f>'Housing Trajectory'!#REF!+'Housing Trajectory'!#REF!+'Housing Trajectory'!#REF!</f>
        <v>#REF!</v>
      </c>
      <c r="J29" s="5" t="e">
        <f>'Housing Trajectory'!#REF!+'Housing Trajectory'!#REF!+'Housing Trajectory'!#REF!</f>
        <v>#REF!</v>
      </c>
      <c r="K29" s="5" t="e">
        <f>'Housing Trajectory'!#REF!+'Housing Trajectory'!#REF!+'Housing Trajectory'!#REF!</f>
        <v>#REF!</v>
      </c>
      <c r="L29" s="5" t="e">
        <f>'Housing Trajectory'!#REF!+'Housing Trajectory'!#REF!+'Housing Trajectory'!#REF!</f>
        <v>#REF!</v>
      </c>
      <c r="M29" s="5" t="e">
        <f>'Housing Trajectory'!#REF!+'Housing Trajectory'!#REF!+'Housing Trajectory'!#REF!</f>
        <v>#REF!</v>
      </c>
      <c r="N29" s="5" t="e">
        <f>'Housing Trajectory'!#REF!+'Housing Trajectory'!#REF!+'Housing Trajectory'!#REF!</f>
        <v>#REF!</v>
      </c>
      <c r="O29" s="5" t="e">
        <f>'Housing Trajectory'!#REF!+'Housing Trajectory'!#REF!+'Housing Trajectory'!#REF!</f>
        <v>#REF!</v>
      </c>
      <c r="P29" s="5" t="e">
        <f>'Housing Trajectory'!#REF!+'Housing Trajectory'!#REF!+'Housing Trajectory'!#REF!</f>
        <v>#REF!</v>
      </c>
      <c r="Q29" s="5" t="e">
        <f>'Housing Trajectory'!#REF!+'Housing Trajectory'!#REF!+'Housing Trajectory'!#REF!</f>
        <v>#REF!</v>
      </c>
      <c r="R29" s="5" t="e">
        <f>'Housing Trajectory'!#REF!+'Housing Trajectory'!#REF!+'Housing Trajectory'!#REF!</f>
        <v>#REF!</v>
      </c>
      <c r="S29" s="5" t="e">
        <f>'Housing Trajectory'!#REF!+'Housing Trajectory'!#REF!+'Housing Trajectory'!#REF!</f>
        <v>#REF!</v>
      </c>
      <c r="T29" s="5" t="e">
        <f>'Housing Trajectory'!#REF!+'Housing Trajectory'!#REF!+'Housing Trajectory'!#REF!</f>
        <v>#REF!</v>
      </c>
      <c r="U29" s="5" t="e">
        <f>'Housing Trajectory'!#REF!+'Housing Trajectory'!#REF!+'Housing Trajectory'!#REF!</f>
        <v>#REF!</v>
      </c>
      <c r="V29" s="5" t="e">
        <f>'Housing Trajectory'!#REF!+'Housing Trajectory'!#REF!+'Housing Trajectory'!#REF!</f>
        <v>#REF!</v>
      </c>
    </row>
    <row r="30" spans="1:23" x14ac:dyDescent="0.3">
      <c r="A30" t="s">
        <v>746</v>
      </c>
      <c r="B30" s="5" t="e">
        <f>'Housing Trajectory'!#REF!</f>
        <v>#REF!</v>
      </c>
      <c r="C30" s="5" t="e">
        <f>'Housing Trajectory'!#REF!</f>
        <v>#REF!</v>
      </c>
      <c r="D30" s="5" t="e">
        <f>'Housing Trajectory'!#REF!</f>
        <v>#REF!</v>
      </c>
      <c r="E30" s="5" t="e">
        <f>'Housing Trajectory'!#REF!</f>
        <v>#REF!</v>
      </c>
      <c r="F30" s="5" t="e">
        <f>'Housing Trajectory'!#REF!</f>
        <v>#REF!</v>
      </c>
      <c r="G30" s="5" t="e">
        <f>'Housing Trajectory'!#REF!</f>
        <v>#REF!</v>
      </c>
      <c r="H30" s="5" t="e">
        <f>'Housing Trajectory'!#REF!</f>
        <v>#REF!</v>
      </c>
      <c r="I30" s="5" t="e">
        <f>'Housing Trajectory'!#REF!</f>
        <v>#REF!</v>
      </c>
      <c r="J30" s="5" t="e">
        <f>'Housing Trajectory'!#REF!</f>
        <v>#REF!</v>
      </c>
      <c r="K30" s="5" t="e">
        <f>'Housing Trajectory'!#REF!</f>
        <v>#REF!</v>
      </c>
      <c r="L30" s="5" t="e">
        <f>'Housing Trajectory'!#REF!</f>
        <v>#REF!</v>
      </c>
      <c r="M30" s="5" t="e">
        <f>'Housing Trajectory'!#REF!</f>
        <v>#REF!</v>
      </c>
      <c r="N30" s="5" t="e">
        <f>'Housing Trajectory'!#REF!</f>
        <v>#REF!</v>
      </c>
      <c r="O30" s="5" t="e">
        <f>'Housing Trajectory'!#REF!</f>
        <v>#REF!</v>
      </c>
      <c r="P30" s="5" t="e">
        <f>'Housing Trajectory'!#REF!</f>
        <v>#REF!</v>
      </c>
      <c r="Q30" s="5" t="e">
        <f>'Housing Trajectory'!#REF!</f>
        <v>#REF!</v>
      </c>
      <c r="R30" s="5" t="e">
        <f>'Housing Trajectory'!#REF!</f>
        <v>#REF!</v>
      </c>
      <c r="S30" s="5" t="e">
        <f>'Housing Trajectory'!#REF!</f>
        <v>#REF!</v>
      </c>
      <c r="T30" s="5" t="e">
        <f>'Housing Trajectory'!#REF!</f>
        <v>#REF!</v>
      </c>
      <c r="U30" s="5" t="e">
        <f>'Housing Trajectory'!#REF!</f>
        <v>#REF!</v>
      </c>
      <c r="V30" s="5" t="e">
        <f>'Housing Trajectory'!#REF!</f>
        <v>#REF!</v>
      </c>
    </row>
    <row r="31" spans="1:23" x14ac:dyDescent="0.3">
      <c r="B31" s="5" t="e">
        <f>SUM(B27:B30)</f>
        <v>#REF!</v>
      </c>
      <c r="C31" s="5" t="e">
        <f t="shared" ref="C31:U31" si="6">SUM(C27:C30)</f>
        <v>#REF!</v>
      </c>
      <c r="D31" s="5" t="e">
        <f t="shared" si="6"/>
        <v>#REF!</v>
      </c>
      <c r="E31" s="5" t="e">
        <f t="shared" si="6"/>
        <v>#REF!</v>
      </c>
      <c r="F31" s="5" t="e">
        <f t="shared" si="6"/>
        <v>#REF!</v>
      </c>
      <c r="G31" s="5" t="e">
        <f t="shared" si="6"/>
        <v>#REF!</v>
      </c>
      <c r="H31" s="5" t="e">
        <f t="shared" si="6"/>
        <v>#REF!</v>
      </c>
      <c r="I31" s="5" t="e">
        <f t="shared" si="6"/>
        <v>#REF!</v>
      </c>
      <c r="J31" s="5" t="e">
        <f t="shared" si="6"/>
        <v>#REF!</v>
      </c>
      <c r="K31" s="5" t="e">
        <f t="shared" si="6"/>
        <v>#REF!</v>
      </c>
      <c r="L31" s="5" t="e">
        <f t="shared" si="6"/>
        <v>#REF!</v>
      </c>
      <c r="M31" s="5" t="e">
        <f t="shared" si="6"/>
        <v>#REF!</v>
      </c>
      <c r="N31" s="5" t="e">
        <f t="shared" si="6"/>
        <v>#REF!</v>
      </c>
      <c r="O31" s="5" t="e">
        <f t="shared" si="6"/>
        <v>#REF!</v>
      </c>
      <c r="P31" s="5" t="e">
        <f t="shared" si="6"/>
        <v>#REF!</v>
      </c>
      <c r="Q31" s="5" t="e">
        <f t="shared" si="6"/>
        <v>#REF!</v>
      </c>
      <c r="R31" s="5" t="e">
        <f t="shared" si="6"/>
        <v>#REF!</v>
      </c>
      <c r="S31" s="5" t="e">
        <f t="shared" si="6"/>
        <v>#REF!</v>
      </c>
      <c r="T31" s="5" t="e">
        <f t="shared" si="6"/>
        <v>#REF!</v>
      </c>
      <c r="U31" s="5" t="e">
        <f t="shared" si="6"/>
        <v>#REF!</v>
      </c>
      <c r="V31" s="5" t="e">
        <f t="shared" ref="V31" si="7">SUM(V27:V30)</f>
        <v>#REF!</v>
      </c>
    </row>
    <row r="34" spans="1:34" ht="15" thickBot="1" x14ac:dyDescent="0.35"/>
    <row r="35" spans="1:34" ht="15" thickBot="1" x14ac:dyDescent="0.35">
      <c r="A35" s="201" t="s">
        <v>1163</v>
      </c>
      <c r="B35" s="203" t="s">
        <v>1164</v>
      </c>
      <c r="C35" s="204"/>
      <c r="D35" s="205"/>
    </row>
    <row r="36" spans="1:34" ht="60.6" thickBot="1" x14ac:dyDescent="0.35">
      <c r="A36" s="202"/>
      <c r="B36" s="186" t="s">
        <v>1165</v>
      </c>
      <c r="C36" s="186" t="s">
        <v>1166</v>
      </c>
      <c r="D36" s="186" t="s">
        <v>1167</v>
      </c>
    </row>
    <row r="37" spans="1:34" ht="15" thickBot="1" x14ac:dyDescent="0.35">
      <c r="A37" s="187" t="s">
        <v>1168</v>
      </c>
      <c r="B37" s="188">
        <f>SUM('1a'!L48:AE48)</f>
        <v>2100</v>
      </c>
      <c r="C37" s="191">
        <f>B37/'Housing Trajectory'!$W$27</f>
        <v>0.10154738878143134</v>
      </c>
      <c r="D37" s="191">
        <f>B37/'Housing Trajectory'!$W$40</f>
        <v>9.7596795107147347E-2</v>
      </c>
    </row>
    <row r="38" spans="1:34" ht="15" thickBot="1" x14ac:dyDescent="0.35">
      <c r="A38" s="187" t="s">
        <v>1169</v>
      </c>
      <c r="B38" s="188">
        <f>SUM('1a'!L49:AE49)</f>
        <v>2665</v>
      </c>
      <c r="C38" s="191">
        <f>B38/'Housing Trajectory'!$W$27</f>
        <v>0.12886847195357834</v>
      </c>
      <c r="D38" s="191">
        <f>B38/'Housing Trajectory'!$W$40</f>
        <v>0.12385498045740366</v>
      </c>
    </row>
    <row r="39" spans="1:34" ht="15" thickBot="1" x14ac:dyDescent="0.35">
      <c r="A39" s="187" t="s">
        <v>1170</v>
      </c>
      <c r="B39" s="188">
        <f>SUM('1a'!L50:AE50)</f>
        <v>2190</v>
      </c>
      <c r="C39" s="191">
        <f>B39/'Housing Trajectory'!$W$27</f>
        <v>0.10589941972920697</v>
      </c>
      <c r="D39" s="191">
        <f>B39/'Housing Trajectory'!$W$40</f>
        <v>0.10177951489745365</v>
      </c>
    </row>
    <row r="40" spans="1:34" ht="15" thickBot="1" x14ac:dyDescent="0.35">
      <c r="A40" s="186" t="s">
        <v>1171</v>
      </c>
      <c r="B40" s="189">
        <f>SUM(B37:B39)</f>
        <v>6955</v>
      </c>
      <c r="C40" s="190">
        <f>B40/'Housing Trajectory'!$W$27</f>
        <v>0.33631528046421666</v>
      </c>
      <c r="D40" s="190">
        <f>B40/'Housing Trajectory'!$W$40</f>
        <v>0.32323129046200466</v>
      </c>
    </row>
    <row r="41" spans="1:34" ht="15" thickBot="1" x14ac:dyDescent="0.35"/>
    <row r="42" spans="1:34" ht="79.8" thickBot="1" x14ac:dyDescent="0.35">
      <c r="A42" s="192" t="s">
        <v>1163</v>
      </c>
      <c r="B42" s="171" t="s">
        <v>1172</v>
      </c>
      <c r="C42" s="171" t="s">
        <v>1173</v>
      </c>
      <c r="D42" s="193" t="s">
        <v>1174</v>
      </c>
    </row>
    <row r="43" spans="1:34" ht="15" thickBot="1" x14ac:dyDescent="0.35">
      <c r="A43" s="194" t="s">
        <v>1175</v>
      </c>
      <c r="B43" s="195">
        <v>2100</v>
      </c>
      <c r="C43" s="195">
        <v>2100</v>
      </c>
      <c r="D43" s="196">
        <v>0</v>
      </c>
    </row>
    <row r="44" spans="1:34" ht="15" thickBot="1" x14ac:dyDescent="0.35">
      <c r="A44" s="194" t="s">
        <v>1176</v>
      </c>
      <c r="B44" s="195">
        <v>2850</v>
      </c>
      <c r="C44" s="195">
        <v>2665</v>
      </c>
      <c r="D44" s="196">
        <v>185</v>
      </c>
    </row>
    <row r="45" spans="1:34" ht="15" thickBot="1" x14ac:dyDescent="0.35">
      <c r="A45" s="194" t="s">
        <v>21</v>
      </c>
      <c r="B45" s="195">
        <v>3100</v>
      </c>
      <c r="C45" s="195">
        <v>2190</v>
      </c>
      <c r="D45" s="196">
        <v>910</v>
      </c>
    </row>
    <row r="46" spans="1:34" ht="15" thickBot="1" x14ac:dyDescent="0.35">
      <c r="A46" s="197" t="s">
        <v>1177</v>
      </c>
      <c r="B46" s="198">
        <v>8050</v>
      </c>
      <c r="C46" s="198">
        <v>6955</v>
      </c>
      <c r="D46" s="199">
        <v>1095</v>
      </c>
    </row>
    <row r="48" spans="1:34" ht="92.4" x14ac:dyDescent="0.3">
      <c r="A48" s="51" t="s">
        <v>562</v>
      </c>
      <c r="B48" s="51" t="s">
        <v>602</v>
      </c>
      <c r="C48" s="51" t="s">
        <v>303</v>
      </c>
      <c r="D48" s="51" t="s">
        <v>300</v>
      </c>
      <c r="E48" s="51" t="s">
        <v>907</v>
      </c>
      <c r="F48" s="51" t="s">
        <v>563</v>
      </c>
      <c r="G48" s="51" t="s">
        <v>564</v>
      </c>
      <c r="H48" s="51" t="s">
        <v>561</v>
      </c>
      <c r="I48" s="51" t="s">
        <v>607</v>
      </c>
      <c r="J48" s="51" t="s">
        <v>1</v>
      </c>
      <c r="K48" s="51" t="s">
        <v>2</v>
      </c>
      <c r="L48" s="51" t="s">
        <v>3</v>
      </c>
      <c r="M48" s="51" t="s">
        <v>4</v>
      </c>
      <c r="N48" s="51" t="s">
        <v>5</v>
      </c>
      <c r="O48" s="52" t="s">
        <v>6</v>
      </c>
      <c r="P48" s="52" t="s">
        <v>7</v>
      </c>
      <c r="Q48" s="52" t="s">
        <v>8</v>
      </c>
      <c r="R48" s="52" t="s">
        <v>9</v>
      </c>
      <c r="S48" s="52" t="s">
        <v>10</v>
      </c>
      <c r="T48" s="51" t="s">
        <v>11</v>
      </c>
      <c r="U48" s="51" t="s">
        <v>12</v>
      </c>
      <c r="V48" s="51" t="s">
        <v>13</v>
      </c>
      <c r="W48" s="51" t="s">
        <v>14</v>
      </c>
      <c r="X48" s="51" t="s">
        <v>15</v>
      </c>
      <c r="Y48" s="51" t="s">
        <v>16</v>
      </c>
      <c r="Z48" s="51" t="s">
        <v>17</v>
      </c>
      <c r="AA48" s="51" t="s">
        <v>18</v>
      </c>
      <c r="AB48" s="51" t="s">
        <v>19</v>
      </c>
      <c r="AC48" s="51" t="s">
        <v>20</v>
      </c>
      <c r="AD48" s="167" t="s">
        <v>1069</v>
      </c>
      <c r="AE48" s="51" t="s">
        <v>307</v>
      </c>
      <c r="AH48" s="51"/>
    </row>
    <row r="49" spans="1:34" ht="26.4" x14ac:dyDescent="0.3">
      <c r="A49" s="86" t="s">
        <v>604</v>
      </c>
      <c r="B49" s="53"/>
      <c r="C49" s="53" t="s">
        <v>308</v>
      </c>
      <c r="D49" s="88" t="s">
        <v>113</v>
      </c>
      <c r="E49" s="88">
        <v>250</v>
      </c>
      <c r="F49" s="88">
        <f t="shared" ref="F49:F92" si="8">SUM(I49:AC49)</f>
        <v>250</v>
      </c>
      <c r="G49" s="88">
        <f t="shared" ref="G49:G93" si="9">E49-F49</f>
        <v>0</v>
      </c>
      <c r="H49" s="88">
        <v>0</v>
      </c>
      <c r="I49" s="89">
        <v>0</v>
      </c>
      <c r="J49" s="88">
        <v>0</v>
      </c>
      <c r="K49" s="88">
        <v>0</v>
      </c>
      <c r="L49" s="88">
        <v>0</v>
      </c>
      <c r="M49" s="54">
        <v>0</v>
      </c>
      <c r="N49" s="54">
        <v>0</v>
      </c>
      <c r="O49" s="55">
        <v>0</v>
      </c>
      <c r="P49" s="55">
        <v>10</v>
      </c>
      <c r="Q49" s="55">
        <v>60</v>
      </c>
      <c r="R49" s="90">
        <v>60</v>
      </c>
      <c r="S49" s="90">
        <v>60</v>
      </c>
      <c r="T49" s="88">
        <v>60</v>
      </c>
      <c r="U49" s="88">
        <v>0</v>
      </c>
      <c r="V49" s="88">
        <v>0</v>
      </c>
      <c r="W49" s="88">
        <v>0</v>
      </c>
      <c r="X49" s="88">
        <v>0</v>
      </c>
      <c r="Y49" s="88">
        <v>0</v>
      </c>
      <c r="Z49" s="88">
        <v>0</v>
      </c>
      <c r="AA49" s="88">
        <v>0</v>
      </c>
      <c r="AB49" s="88">
        <v>0</v>
      </c>
      <c r="AC49" s="88">
        <v>0</v>
      </c>
      <c r="AD49" s="89">
        <v>0</v>
      </c>
      <c r="AE49" s="88">
        <f>SUM(O49:S49)</f>
        <v>190</v>
      </c>
      <c r="AH49" s="53"/>
    </row>
    <row r="50" spans="1:34" ht="39.6" x14ac:dyDescent="0.3">
      <c r="A50" s="86" t="s">
        <v>85</v>
      </c>
      <c r="B50" s="53">
        <v>410</v>
      </c>
      <c r="C50" s="53" t="s">
        <v>84</v>
      </c>
      <c r="D50" s="88" t="s">
        <v>113</v>
      </c>
      <c r="E50" s="91">
        <v>203</v>
      </c>
      <c r="F50" s="88">
        <f t="shared" si="8"/>
        <v>203</v>
      </c>
      <c r="G50" s="88">
        <f t="shared" si="9"/>
        <v>0</v>
      </c>
      <c r="H50" s="88">
        <v>0</v>
      </c>
      <c r="I50" s="89">
        <v>0</v>
      </c>
      <c r="J50" s="88">
        <v>0</v>
      </c>
      <c r="K50" s="88">
        <v>0</v>
      </c>
      <c r="L50" s="88">
        <v>0</v>
      </c>
      <c r="M50" s="54">
        <v>0</v>
      </c>
      <c r="N50" s="54">
        <v>0</v>
      </c>
      <c r="O50" s="55">
        <v>0</v>
      </c>
      <c r="P50" s="55">
        <v>0</v>
      </c>
      <c r="Q50" s="55">
        <v>0</v>
      </c>
      <c r="R50" s="55">
        <v>23</v>
      </c>
      <c r="S50" s="55">
        <v>60</v>
      </c>
      <c r="T50" s="54">
        <v>60</v>
      </c>
      <c r="U50" s="54">
        <v>60</v>
      </c>
      <c r="V50" s="54">
        <v>0</v>
      </c>
      <c r="W50" s="54">
        <v>0</v>
      </c>
      <c r="X50" s="54">
        <v>0</v>
      </c>
      <c r="Y50" s="54">
        <v>0</v>
      </c>
      <c r="Z50" s="54">
        <v>0</v>
      </c>
      <c r="AA50" s="54">
        <v>0</v>
      </c>
      <c r="AB50" s="54">
        <v>0</v>
      </c>
      <c r="AC50" s="54">
        <v>0</v>
      </c>
      <c r="AD50" s="168">
        <v>0</v>
      </c>
      <c r="AE50" s="88">
        <f t="shared" ref="AE50:AE94" si="10">SUM(O50:S50)</f>
        <v>83</v>
      </c>
      <c r="AH50" s="53"/>
    </row>
    <row r="51" spans="1:34" x14ac:dyDescent="0.3">
      <c r="A51" s="86" t="s">
        <v>43</v>
      </c>
      <c r="B51" s="53">
        <v>716</v>
      </c>
      <c r="C51" s="53" t="s">
        <v>42</v>
      </c>
      <c r="D51" s="88" t="s">
        <v>113</v>
      </c>
      <c r="E51" s="88">
        <v>200</v>
      </c>
      <c r="F51" s="88">
        <f t="shared" si="8"/>
        <v>200</v>
      </c>
      <c r="G51" s="88">
        <f t="shared" si="9"/>
        <v>0</v>
      </c>
      <c r="H51" s="88">
        <v>0</v>
      </c>
      <c r="I51" s="89">
        <v>0</v>
      </c>
      <c r="J51" s="88">
        <v>0</v>
      </c>
      <c r="K51" s="88">
        <v>0</v>
      </c>
      <c r="L51" s="88">
        <v>0</v>
      </c>
      <c r="M51" s="54">
        <v>0</v>
      </c>
      <c r="N51" s="54">
        <v>0</v>
      </c>
      <c r="O51" s="55">
        <v>0</v>
      </c>
      <c r="P51" s="55">
        <v>0</v>
      </c>
      <c r="Q51" s="55">
        <v>0</v>
      </c>
      <c r="R51" s="55">
        <v>30</v>
      </c>
      <c r="S51" s="55">
        <v>50</v>
      </c>
      <c r="T51" s="54">
        <v>50</v>
      </c>
      <c r="U51" s="54">
        <v>50</v>
      </c>
      <c r="V51" s="54">
        <v>20</v>
      </c>
      <c r="W51" s="54">
        <v>0</v>
      </c>
      <c r="X51" s="54">
        <v>0</v>
      </c>
      <c r="Y51" s="54">
        <v>0</v>
      </c>
      <c r="Z51" s="54">
        <v>0</v>
      </c>
      <c r="AA51" s="54">
        <v>0</v>
      </c>
      <c r="AB51" s="54">
        <v>0</v>
      </c>
      <c r="AC51" s="54">
        <v>0</v>
      </c>
      <c r="AD51" s="168">
        <v>0</v>
      </c>
      <c r="AE51" s="88">
        <f t="shared" si="10"/>
        <v>80</v>
      </c>
      <c r="AH51" s="53"/>
    </row>
    <row r="52" spans="1:34" ht="66" x14ac:dyDescent="0.3">
      <c r="A52" s="86" t="s">
        <v>63</v>
      </c>
      <c r="B52" s="53">
        <v>472</v>
      </c>
      <c r="C52" s="53" t="s">
        <v>62</v>
      </c>
      <c r="D52" s="88" t="s">
        <v>159</v>
      </c>
      <c r="E52" s="53">
        <v>166</v>
      </c>
      <c r="F52" s="88">
        <f t="shared" si="8"/>
        <v>166</v>
      </c>
      <c r="G52" s="88">
        <f t="shared" si="9"/>
        <v>0</v>
      </c>
      <c r="H52" s="88">
        <v>0</v>
      </c>
      <c r="I52" s="89">
        <v>0</v>
      </c>
      <c r="J52" s="88">
        <v>0</v>
      </c>
      <c r="K52" s="88">
        <v>0</v>
      </c>
      <c r="L52" s="88">
        <v>0</v>
      </c>
      <c r="M52" s="54">
        <v>0</v>
      </c>
      <c r="N52" s="54">
        <v>0</v>
      </c>
      <c r="O52" s="55">
        <v>0</v>
      </c>
      <c r="P52" s="55">
        <v>50</v>
      </c>
      <c r="Q52" s="55">
        <v>50</v>
      </c>
      <c r="R52" s="55">
        <v>50</v>
      </c>
      <c r="S52" s="55">
        <v>16</v>
      </c>
      <c r="T52" s="54">
        <v>0</v>
      </c>
      <c r="U52" s="54">
        <v>0</v>
      </c>
      <c r="V52" s="54">
        <v>0</v>
      </c>
      <c r="W52" s="54">
        <v>0</v>
      </c>
      <c r="X52" s="54">
        <v>0</v>
      </c>
      <c r="Y52" s="54">
        <v>0</v>
      </c>
      <c r="Z52" s="54">
        <v>0</v>
      </c>
      <c r="AA52" s="54">
        <v>0</v>
      </c>
      <c r="AB52" s="54">
        <v>0</v>
      </c>
      <c r="AC52" s="54">
        <v>0</v>
      </c>
      <c r="AD52" s="168">
        <v>0</v>
      </c>
      <c r="AE52" s="88">
        <f t="shared" si="10"/>
        <v>166</v>
      </c>
      <c r="AH52" s="53"/>
    </row>
    <row r="53" spans="1:34" ht="66" x14ac:dyDescent="0.3">
      <c r="A53" s="86" t="s">
        <v>77</v>
      </c>
      <c r="B53" s="53">
        <v>422</v>
      </c>
      <c r="C53" s="53" t="s">
        <v>76</v>
      </c>
      <c r="D53" s="88" t="s">
        <v>113</v>
      </c>
      <c r="E53" s="53">
        <v>207</v>
      </c>
      <c r="F53" s="88">
        <f t="shared" si="8"/>
        <v>207</v>
      </c>
      <c r="G53" s="88">
        <f t="shared" si="9"/>
        <v>0</v>
      </c>
      <c r="H53" s="88">
        <v>0</v>
      </c>
      <c r="I53" s="89">
        <v>0</v>
      </c>
      <c r="J53" s="88">
        <v>0</v>
      </c>
      <c r="K53" s="88">
        <v>0</v>
      </c>
      <c r="L53" s="88">
        <v>0</v>
      </c>
      <c r="M53" s="54">
        <v>0</v>
      </c>
      <c r="N53" s="54">
        <v>0</v>
      </c>
      <c r="O53" s="55">
        <v>0</v>
      </c>
      <c r="P53" s="55">
        <v>57</v>
      </c>
      <c r="Q53" s="55">
        <v>45</v>
      </c>
      <c r="R53" s="55">
        <v>105</v>
      </c>
      <c r="S53" s="55">
        <v>0</v>
      </c>
      <c r="T53" s="54">
        <v>0</v>
      </c>
      <c r="U53" s="54">
        <v>0</v>
      </c>
      <c r="V53" s="54">
        <v>0</v>
      </c>
      <c r="W53" s="54">
        <v>0</v>
      </c>
      <c r="X53" s="54">
        <v>0</v>
      </c>
      <c r="Y53" s="54">
        <v>0</v>
      </c>
      <c r="Z53" s="54">
        <v>0</v>
      </c>
      <c r="AA53" s="54">
        <v>0</v>
      </c>
      <c r="AB53" s="54">
        <v>0</v>
      </c>
      <c r="AC53" s="54">
        <v>0</v>
      </c>
      <c r="AD53" s="168">
        <v>0</v>
      </c>
      <c r="AE53" s="88">
        <f t="shared" si="10"/>
        <v>207</v>
      </c>
      <c r="AH53" s="53"/>
    </row>
    <row r="54" spans="1:34" ht="52.8" x14ac:dyDescent="0.3">
      <c r="A54" s="86" t="s">
        <v>67</v>
      </c>
      <c r="B54" s="53" t="s">
        <v>605</v>
      </c>
      <c r="C54" s="53" t="s">
        <v>66</v>
      </c>
      <c r="D54" s="88" t="s">
        <v>181</v>
      </c>
      <c r="E54" s="53">
        <v>105</v>
      </c>
      <c r="F54" s="88">
        <f t="shared" si="8"/>
        <v>105</v>
      </c>
      <c r="G54" s="88">
        <f t="shared" si="9"/>
        <v>0</v>
      </c>
      <c r="H54" s="88">
        <v>0</v>
      </c>
      <c r="I54" s="89">
        <v>0</v>
      </c>
      <c r="J54" s="88">
        <v>0</v>
      </c>
      <c r="K54" s="88">
        <v>0</v>
      </c>
      <c r="L54" s="88">
        <v>0</v>
      </c>
      <c r="M54" s="54">
        <v>0</v>
      </c>
      <c r="N54" s="54">
        <v>0</v>
      </c>
      <c r="O54" s="55">
        <v>0</v>
      </c>
      <c r="P54" s="55">
        <v>0</v>
      </c>
      <c r="Q54" s="55">
        <v>0</v>
      </c>
      <c r="R54" s="55">
        <v>0</v>
      </c>
      <c r="S54" s="55">
        <v>45</v>
      </c>
      <c r="T54" s="54">
        <v>60</v>
      </c>
      <c r="U54" s="54">
        <v>0</v>
      </c>
      <c r="V54" s="54">
        <v>0</v>
      </c>
      <c r="W54" s="54">
        <v>0</v>
      </c>
      <c r="X54" s="54">
        <v>0</v>
      </c>
      <c r="Y54" s="54">
        <v>0</v>
      </c>
      <c r="Z54" s="54">
        <v>0</v>
      </c>
      <c r="AA54" s="54">
        <v>0</v>
      </c>
      <c r="AB54" s="54">
        <v>0</v>
      </c>
      <c r="AC54" s="54">
        <v>0</v>
      </c>
      <c r="AD54" s="168">
        <v>0</v>
      </c>
      <c r="AE54" s="88">
        <f t="shared" si="10"/>
        <v>45</v>
      </c>
      <c r="AH54" s="53"/>
    </row>
    <row r="55" spans="1:34" ht="52.8" x14ac:dyDescent="0.3">
      <c r="A55" s="86" t="s">
        <v>103</v>
      </c>
      <c r="B55" s="53">
        <v>251</v>
      </c>
      <c r="C55" s="53" t="s">
        <v>102</v>
      </c>
      <c r="D55" s="88" t="s">
        <v>113</v>
      </c>
      <c r="E55" s="53">
        <v>105</v>
      </c>
      <c r="F55" s="88">
        <f t="shared" si="8"/>
        <v>105</v>
      </c>
      <c r="G55" s="88">
        <f t="shared" si="9"/>
        <v>0</v>
      </c>
      <c r="H55" s="88">
        <v>0</v>
      </c>
      <c r="I55" s="89">
        <v>0</v>
      </c>
      <c r="J55" s="88">
        <v>0</v>
      </c>
      <c r="K55" s="88">
        <v>0</v>
      </c>
      <c r="L55" s="88">
        <v>0</v>
      </c>
      <c r="M55" s="54">
        <v>0</v>
      </c>
      <c r="N55" s="54">
        <v>0</v>
      </c>
      <c r="O55" s="55">
        <v>0</v>
      </c>
      <c r="P55" s="55">
        <v>0</v>
      </c>
      <c r="Q55" s="55">
        <v>20</v>
      </c>
      <c r="R55" s="55">
        <v>40</v>
      </c>
      <c r="S55" s="55">
        <v>45</v>
      </c>
      <c r="T55" s="54">
        <v>0</v>
      </c>
      <c r="U55" s="54">
        <v>0</v>
      </c>
      <c r="V55" s="54">
        <v>0</v>
      </c>
      <c r="W55" s="54">
        <v>0</v>
      </c>
      <c r="X55" s="54">
        <v>0</v>
      </c>
      <c r="Y55" s="54">
        <v>0</v>
      </c>
      <c r="Z55" s="54">
        <v>0</v>
      </c>
      <c r="AA55" s="54">
        <v>0</v>
      </c>
      <c r="AB55" s="54">
        <v>0</v>
      </c>
      <c r="AC55" s="54">
        <v>0</v>
      </c>
      <c r="AD55" s="168">
        <v>0</v>
      </c>
      <c r="AE55" s="88">
        <f t="shared" si="10"/>
        <v>105</v>
      </c>
      <c r="AH55" s="53"/>
    </row>
    <row r="56" spans="1:34" ht="26.4" x14ac:dyDescent="0.3">
      <c r="A56" s="86" t="s">
        <v>39</v>
      </c>
      <c r="B56" s="53">
        <v>719</v>
      </c>
      <c r="C56" s="53" t="s">
        <v>38</v>
      </c>
      <c r="D56" s="88" t="s">
        <v>113</v>
      </c>
      <c r="E56" s="88">
        <v>90</v>
      </c>
      <c r="F56" s="88">
        <f t="shared" si="8"/>
        <v>90</v>
      </c>
      <c r="G56" s="88">
        <f t="shared" si="9"/>
        <v>0</v>
      </c>
      <c r="H56" s="88">
        <v>0</v>
      </c>
      <c r="I56" s="89">
        <v>0</v>
      </c>
      <c r="J56" s="88">
        <v>0</v>
      </c>
      <c r="K56" s="88">
        <v>0</v>
      </c>
      <c r="L56" s="88">
        <v>0</v>
      </c>
      <c r="M56" s="54">
        <v>0</v>
      </c>
      <c r="N56" s="54">
        <v>0</v>
      </c>
      <c r="O56" s="55">
        <v>0</v>
      </c>
      <c r="P56" s="55">
        <v>0</v>
      </c>
      <c r="Q56" s="55">
        <v>30</v>
      </c>
      <c r="R56" s="55">
        <v>30</v>
      </c>
      <c r="S56" s="55">
        <v>30</v>
      </c>
      <c r="T56" s="54">
        <v>0</v>
      </c>
      <c r="U56" s="54">
        <v>0</v>
      </c>
      <c r="V56" s="54">
        <v>0</v>
      </c>
      <c r="W56" s="54">
        <v>0</v>
      </c>
      <c r="X56" s="54">
        <v>0</v>
      </c>
      <c r="Y56" s="54">
        <v>0</v>
      </c>
      <c r="Z56" s="54">
        <v>0</v>
      </c>
      <c r="AA56" s="54">
        <v>0</v>
      </c>
      <c r="AB56" s="54">
        <v>0</v>
      </c>
      <c r="AC56" s="54">
        <v>0</v>
      </c>
      <c r="AD56" s="168">
        <v>0</v>
      </c>
      <c r="AE56" s="88">
        <f t="shared" si="10"/>
        <v>90</v>
      </c>
      <c r="AH56" s="53"/>
    </row>
    <row r="57" spans="1:34" ht="39.6" x14ac:dyDescent="0.3">
      <c r="A57" s="86" t="s">
        <v>71</v>
      </c>
      <c r="B57" s="53">
        <v>449</v>
      </c>
      <c r="C57" s="53" t="s">
        <v>70</v>
      </c>
      <c r="D57" s="88" t="s">
        <v>113</v>
      </c>
      <c r="E57" s="88">
        <v>89</v>
      </c>
      <c r="F57" s="88">
        <f t="shared" si="8"/>
        <v>89</v>
      </c>
      <c r="G57" s="88">
        <f t="shared" si="9"/>
        <v>0</v>
      </c>
      <c r="H57" s="88">
        <v>0</v>
      </c>
      <c r="I57" s="89">
        <v>0</v>
      </c>
      <c r="J57" s="88">
        <v>0</v>
      </c>
      <c r="K57" s="88">
        <v>0</v>
      </c>
      <c r="L57" s="88">
        <v>0</v>
      </c>
      <c r="M57" s="54">
        <v>0</v>
      </c>
      <c r="N57" s="54">
        <v>0</v>
      </c>
      <c r="O57" s="55">
        <v>0</v>
      </c>
      <c r="P57" s="55">
        <v>30</v>
      </c>
      <c r="Q57" s="55">
        <v>59</v>
      </c>
      <c r="R57" s="55">
        <v>0</v>
      </c>
      <c r="S57" s="55">
        <v>0</v>
      </c>
      <c r="T57" s="54">
        <v>0</v>
      </c>
      <c r="U57" s="54">
        <v>0</v>
      </c>
      <c r="V57" s="54">
        <v>0</v>
      </c>
      <c r="W57" s="54">
        <v>0</v>
      </c>
      <c r="X57" s="54">
        <v>0</v>
      </c>
      <c r="Y57" s="54">
        <v>0</v>
      </c>
      <c r="Z57" s="54">
        <v>0</v>
      </c>
      <c r="AA57" s="54">
        <v>0</v>
      </c>
      <c r="AB57" s="54">
        <v>0</v>
      </c>
      <c r="AC57" s="54">
        <v>0</v>
      </c>
      <c r="AD57" s="168">
        <v>0</v>
      </c>
      <c r="AE57" s="88">
        <f t="shared" si="10"/>
        <v>89</v>
      </c>
      <c r="AH57" s="53"/>
    </row>
    <row r="58" spans="1:34" ht="66" x14ac:dyDescent="0.3">
      <c r="A58" s="86" t="s">
        <v>81</v>
      </c>
      <c r="B58" s="53">
        <v>412</v>
      </c>
      <c r="C58" s="53" t="s">
        <v>80</v>
      </c>
      <c r="D58" s="88" t="s">
        <v>113</v>
      </c>
      <c r="E58" s="53">
        <v>80</v>
      </c>
      <c r="F58" s="88">
        <f t="shared" si="8"/>
        <v>80</v>
      </c>
      <c r="G58" s="88">
        <f t="shared" si="9"/>
        <v>0</v>
      </c>
      <c r="H58" s="88">
        <v>0</v>
      </c>
      <c r="I58" s="89">
        <v>0</v>
      </c>
      <c r="J58" s="88">
        <v>0</v>
      </c>
      <c r="K58" s="88">
        <v>0</v>
      </c>
      <c r="L58" s="88">
        <v>0</v>
      </c>
      <c r="M58" s="54">
        <v>0</v>
      </c>
      <c r="N58" s="54">
        <v>0</v>
      </c>
      <c r="O58" s="55">
        <v>0</v>
      </c>
      <c r="P58" s="55">
        <v>0</v>
      </c>
      <c r="Q58" s="55">
        <v>20</v>
      </c>
      <c r="R58" s="55">
        <v>30</v>
      </c>
      <c r="S58" s="55">
        <v>30</v>
      </c>
      <c r="T58" s="54">
        <v>0</v>
      </c>
      <c r="U58" s="54">
        <v>0</v>
      </c>
      <c r="V58" s="54">
        <v>0</v>
      </c>
      <c r="W58" s="54">
        <v>0</v>
      </c>
      <c r="X58" s="54">
        <v>0</v>
      </c>
      <c r="Y58" s="54">
        <v>0</v>
      </c>
      <c r="Z58" s="54">
        <v>0</v>
      </c>
      <c r="AA58" s="54">
        <v>0</v>
      </c>
      <c r="AB58" s="54">
        <v>0</v>
      </c>
      <c r="AC58" s="54">
        <v>0</v>
      </c>
      <c r="AD58" s="168">
        <v>0</v>
      </c>
      <c r="AE58" s="88">
        <f t="shared" si="10"/>
        <v>80</v>
      </c>
      <c r="AH58" s="53"/>
    </row>
    <row r="59" spans="1:34" ht="52.8" x14ac:dyDescent="0.3">
      <c r="A59" s="86" t="s">
        <v>79</v>
      </c>
      <c r="B59" s="53">
        <v>419</v>
      </c>
      <c r="C59" s="53" t="s">
        <v>78</v>
      </c>
      <c r="D59" s="88" t="s">
        <v>159</v>
      </c>
      <c r="E59" s="53">
        <v>80</v>
      </c>
      <c r="F59" s="88">
        <f t="shared" si="8"/>
        <v>80</v>
      </c>
      <c r="G59" s="88">
        <f t="shared" si="9"/>
        <v>0</v>
      </c>
      <c r="H59" s="88">
        <v>0</v>
      </c>
      <c r="I59" s="89">
        <v>0</v>
      </c>
      <c r="J59" s="88">
        <v>0</v>
      </c>
      <c r="K59" s="88">
        <v>0</v>
      </c>
      <c r="L59" s="88">
        <v>0</v>
      </c>
      <c r="M59" s="54">
        <v>0</v>
      </c>
      <c r="N59" s="54">
        <v>0</v>
      </c>
      <c r="O59" s="55">
        <v>0</v>
      </c>
      <c r="P59" s="55">
        <v>0</v>
      </c>
      <c r="Q59" s="55">
        <v>40</v>
      </c>
      <c r="R59" s="55">
        <v>40</v>
      </c>
      <c r="S59" s="55">
        <v>0</v>
      </c>
      <c r="T59" s="54">
        <v>0</v>
      </c>
      <c r="U59" s="54">
        <v>0</v>
      </c>
      <c r="V59" s="54">
        <v>0</v>
      </c>
      <c r="W59" s="54">
        <v>0</v>
      </c>
      <c r="X59" s="54">
        <v>0</v>
      </c>
      <c r="Y59" s="54">
        <v>0</v>
      </c>
      <c r="Z59" s="54">
        <v>0</v>
      </c>
      <c r="AA59" s="54">
        <v>0</v>
      </c>
      <c r="AB59" s="54">
        <v>0</v>
      </c>
      <c r="AC59" s="54">
        <v>0</v>
      </c>
      <c r="AD59" s="168">
        <v>0</v>
      </c>
      <c r="AE59" s="88">
        <f t="shared" si="10"/>
        <v>80</v>
      </c>
      <c r="AH59" s="53"/>
    </row>
    <row r="60" spans="1:34" ht="52.8" x14ac:dyDescent="0.3">
      <c r="A60" s="86" t="s">
        <v>99</v>
      </c>
      <c r="B60" s="53">
        <v>274</v>
      </c>
      <c r="C60" s="53" t="s">
        <v>98</v>
      </c>
      <c r="D60" s="88" t="s">
        <v>181</v>
      </c>
      <c r="E60" s="88">
        <v>46</v>
      </c>
      <c r="F60" s="88">
        <f t="shared" si="8"/>
        <v>46</v>
      </c>
      <c r="G60" s="88">
        <f t="shared" si="9"/>
        <v>0</v>
      </c>
      <c r="H60" s="88">
        <v>0</v>
      </c>
      <c r="I60" s="89">
        <v>0</v>
      </c>
      <c r="J60" s="88">
        <v>0</v>
      </c>
      <c r="K60" s="88">
        <v>0</v>
      </c>
      <c r="L60" s="88">
        <v>0</v>
      </c>
      <c r="M60" s="54">
        <v>0</v>
      </c>
      <c r="N60" s="54">
        <v>0</v>
      </c>
      <c r="O60" s="55">
        <v>0</v>
      </c>
      <c r="P60" s="55">
        <v>0</v>
      </c>
      <c r="Q60" s="55">
        <v>23</v>
      </c>
      <c r="R60" s="55">
        <v>23</v>
      </c>
      <c r="S60" s="55">
        <v>0</v>
      </c>
      <c r="T60" s="54">
        <v>0</v>
      </c>
      <c r="U60" s="54">
        <v>0</v>
      </c>
      <c r="V60" s="54">
        <v>0</v>
      </c>
      <c r="W60" s="54">
        <v>0</v>
      </c>
      <c r="X60" s="54">
        <v>0</v>
      </c>
      <c r="Y60" s="54">
        <v>0</v>
      </c>
      <c r="Z60" s="54">
        <v>0</v>
      </c>
      <c r="AA60" s="54">
        <v>0</v>
      </c>
      <c r="AB60" s="54">
        <v>0</v>
      </c>
      <c r="AC60" s="54">
        <v>0</v>
      </c>
      <c r="AD60" s="168">
        <v>0</v>
      </c>
      <c r="AE60" s="88">
        <f t="shared" si="10"/>
        <v>46</v>
      </c>
      <c r="AH60" s="53"/>
    </row>
    <row r="61" spans="1:34" ht="52.8" x14ac:dyDescent="0.3">
      <c r="A61" s="86" t="s">
        <v>105</v>
      </c>
      <c r="B61" s="53">
        <v>187</v>
      </c>
      <c r="C61" s="53" t="s">
        <v>104</v>
      </c>
      <c r="D61" s="88" t="s">
        <v>113</v>
      </c>
      <c r="E61" s="53">
        <v>80</v>
      </c>
      <c r="F61" s="88">
        <f t="shared" si="8"/>
        <v>80</v>
      </c>
      <c r="G61" s="88">
        <f t="shared" si="9"/>
        <v>0</v>
      </c>
      <c r="H61" s="88">
        <v>0</v>
      </c>
      <c r="I61" s="89">
        <v>0</v>
      </c>
      <c r="J61" s="88">
        <v>0</v>
      </c>
      <c r="K61" s="88">
        <v>0</v>
      </c>
      <c r="L61" s="88">
        <v>0</v>
      </c>
      <c r="M61" s="54">
        <v>0</v>
      </c>
      <c r="N61" s="54">
        <v>0</v>
      </c>
      <c r="O61" s="55">
        <v>0</v>
      </c>
      <c r="P61" s="55">
        <v>0</v>
      </c>
      <c r="Q61" s="55">
        <v>30</v>
      </c>
      <c r="R61" s="55">
        <v>30</v>
      </c>
      <c r="S61" s="55">
        <v>20</v>
      </c>
      <c r="T61" s="54">
        <v>0</v>
      </c>
      <c r="U61" s="54">
        <v>0</v>
      </c>
      <c r="V61" s="54">
        <v>0</v>
      </c>
      <c r="W61" s="54">
        <v>0</v>
      </c>
      <c r="X61" s="54">
        <v>0</v>
      </c>
      <c r="Y61" s="54">
        <v>0</v>
      </c>
      <c r="Z61" s="54">
        <v>0</v>
      </c>
      <c r="AA61" s="54">
        <v>0</v>
      </c>
      <c r="AB61" s="54">
        <v>0</v>
      </c>
      <c r="AC61" s="54">
        <v>0</v>
      </c>
      <c r="AD61" s="168">
        <v>0</v>
      </c>
      <c r="AE61" s="88">
        <f t="shared" si="10"/>
        <v>80</v>
      </c>
      <c r="AH61" s="53"/>
    </row>
    <row r="62" spans="1:34" ht="39.6" x14ac:dyDescent="0.3">
      <c r="A62" s="86" t="s">
        <v>51</v>
      </c>
      <c r="B62" s="53">
        <v>701</v>
      </c>
      <c r="C62" s="53" t="s">
        <v>50</v>
      </c>
      <c r="D62" s="88" t="s">
        <v>159</v>
      </c>
      <c r="E62" s="88">
        <v>69</v>
      </c>
      <c r="F62" s="88">
        <f t="shared" si="8"/>
        <v>69</v>
      </c>
      <c r="G62" s="88">
        <f t="shared" si="9"/>
        <v>0</v>
      </c>
      <c r="H62" s="88">
        <v>0</v>
      </c>
      <c r="I62" s="89">
        <v>0</v>
      </c>
      <c r="J62" s="88">
        <v>0</v>
      </c>
      <c r="K62" s="88">
        <v>0</v>
      </c>
      <c r="L62" s="88">
        <v>0</v>
      </c>
      <c r="M62" s="54">
        <v>0</v>
      </c>
      <c r="N62" s="54">
        <v>0</v>
      </c>
      <c r="O62" s="55">
        <v>0</v>
      </c>
      <c r="P62" s="55">
        <v>0</v>
      </c>
      <c r="Q62" s="55">
        <v>0</v>
      </c>
      <c r="R62" s="55">
        <v>0</v>
      </c>
      <c r="S62" s="55">
        <v>9</v>
      </c>
      <c r="T62" s="54">
        <v>30</v>
      </c>
      <c r="U62" s="54">
        <v>30</v>
      </c>
      <c r="V62" s="54">
        <v>0</v>
      </c>
      <c r="W62" s="54">
        <v>0</v>
      </c>
      <c r="X62" s="54">
        <v>0</v>
      </c>
      <c r="Y62" s="54">
        <v>0</v>
      </c>
      <c r="Z62" s="54">
        <v>0</v>
      </c>
      <c r="AA62" s="54">
        <v>0</v>
      </c>
      <c r="AB62" s="54">
        <v>0</v>
      </c>
      <c r="AC62" s="54">
        <v>0</v>
      </c>
      <c r="AD62" s="168">
        <v>0</v>
      </c>
      <c r="AE62" s="88">
        <f t="shared" si="10"/>
        <v>9</v>
      </c>
      <c r="AH62" s="53"/>
    </row>
    <row r="63" spans="1:34" ht="66" x14ac:dyDescent="0.3">
      <c r="A63" s="86" t="s">
        <v>53</v>
      </c>
      <c r="B63" s="53">
        <v>699</v>
      </c>
      <c r="C63" s="53" t="s">
        <v>52</v>
      </c>
      <c r="D63" s="88" t="s">
        <v>113</v>
      </c>
      <c r="E63" s="53">
        <v>65</v>
      </c>
      <c r="F63" s="88">
        <f t="shared" si="8"/>
        <v>65</v>
      </c>
      <c r="G63" s="88">
        <f t="shared" si="9"/>
        <v>0</v>
      </c>
      <c r="H63" s="88">
        <v>0</v>
      </c>
      <c r="I63" s="89">
        <v>0</v>
      </c>
      <c r="J63" s="88">
        <v>0</v>
      </c>
      <c r="K63" s="88">
        <v>0</v>
      </c>
      <c r="L63" s="88">
        <v>0</v>
      </c>
      <c r="M63" s="54">
        <v>0</v>
      </c>
      <c r="N63" s="54">
        <v>0</v>
      </c>
      <c r="O63" s="55">
        <v>0</v>
      </c>
      <c r="P63" s="55">
        <v>0</v>
      </c>
      <c r="Q63" s="55">
        <v>0</v>
      </c>
      <c r="R63" s="55">
        <v>0</v>
      </c>
      <c r="S63" s="55">
        <v>0</v>
      </c>
      <c r="T63" s="54">
        <v>0</v>
      </c>
      <c r="U63" s="54">
        <v>0</v>
      </c>
      <c r="V63" s="54">
        <v>0</v>
      </c>
      <c r="W63" s="54">
        <v>0</v>
      </c>
      <c r="X63" s="54">
        <v>0</v>
      </c>
      <c r="Y63" s="54">
        <v>0</v>
      </c>
      <c r="Z63" s="54">
        <v>0</v>
      </c>
      <c r="AA63" s="54">
        <v>0</v>
      </c>
      <c r="AB63" s="54">
        <v>30</v>
      </c>
      <c r="AC63" s="54">
        <v>35</v>
      </c>
      <c r="AD63" s="168">
        <v>0</v>
      </c>
      <c r="AE63" s="88">
        <f t="shared" si="10"/>
        <v>0</v>
      </c>
      <c r="AH63" s="53"/>
    </row>
    <row r="64" spans="1:34" ht="52.8" x14ac:dyDescent="0.3">
      <c r="A64" s="86" t="s">
        <v>69</v>
      </c>
      <c r="B64" s="53" t="s">
        <v>606</v>
      </c>
      <c r="C64" s="53" t="s">
        <v>68</v>
      </c>
      <c r="D64" s="88" t="s">
        <v>181</v>
      </c>
      <c r="E64" s="53">
        <v>60</v>
      </c>
      <c r="F64" s="88">
        <f t="shared" si="8"/>
        <v>60</v>
      </c>
      <c r="G64" s="88">
        <f t="shared" si="9"/>
        <v>0</v>
      </c>
      <c r="H64" s="88">
        <v>0</v>
      </c>
      <c r="I64" s="89">
        <v>0</v>
      </c>
      <c r="J64" s="88">
        <v>0</v>
      </c>
      <c r="K64" s="88">
        <v>0</v>
      </c>
      <c r="L64" s="88">
        <v>0</v>
      </c>
      <c r="M64" s="54">
        <v>0</v>
      </c>
      <c r="N64" s="54">
        <v>0</v>
      </c>
      <c r="O64" s="55">
        <v>0</v>
      </c>
      <c r="P64" s="55">
        <v>0</v>
      </c>
      <c r="Q64" s="55">
        <v>45</v>
      </c>
      <c r="R64" s="55">
        <v>15</v>
      </c>
      <c r="S64" s="55">
        <v>0</v>
      </c>
      <c r="T64" s="54">
        <v>0</v>
      </c>
      <c r="U64" s="54">
        <v>0</v>
      </c>
      <c r="V64" s="54">
        <v>0</v>
      </c>
      <c r="W64" s="54">
        <v>0</v>
      </c>
      <c r="X64" s="54">
        <v>0</v>
      </c>
      <c r="Y64" s="54">
        <v>0</v>
      </c>
      <c r="Z64" s="54">
        <v>0</v>
      </c>
      <c r="AA64" s="54">
        <v>0</v>
      </c>
      <c r="AB64" s="54">
        <v>0</v>
      </c>
      <c r="AC64" s="54">
        <v>0</v>
      </c>
      <c r="AD64" s="168">
        <v>0</v>
      </c>
      <c r="AE64" s="88">
        <f t="shared" si="10"/>
        <v>60</v>
      </c>
      <c r="AH64" s="53"/>
    </row>
    <row r="65" spans="1:34" x14ac:dyDescent="0.3">
      <c r="A65" s="86" t="s">
        <v>41</v>
      </c>
      <c r="B65" s="53">
        <v>718</v>
      </c>
      <c r="C65" s="53" t="s">
        <v>40</v>
      </c>
      <c r="D65" s="88" t="s">
        <v>181</v>
      </c>
      <c r="E65" s="88">
        <v>60</v>
      </c>
      <c r="F65" s="88">
        <f t="shared" si="8"/>
        <v>60</v>
      </c>
      <c r="G65" s="88">
        <f t="shared" si="9"/>
        <v>0</v>
      </c>
      <c r="H65" s="88">
        <v>0</v>
      </c>
      <c r="I65" s="89">
        <v>0</v>
      </c>
      <c r="J65" s="88">
        <v>0</v>
      </c>
      <c r="K65" s="88">
        <v>0</v>
      </c>
      <c r="L65" s="88">
        <v>0</v>
      </c>
      <c r="M65" s="54">
        <v>0</v>
      </c>
      <c r="N65" s="54">
        <v>0</v>
      </c>
      <c r="O65" s="55">
        <v>0</v>
      </c>
      <c r="P65" s="55">
        <v>12</v>
      </c>
      <c r="Q65" s="55">
        <v>36</v>
      </c>
      <c r="R65" s="55">
        <v>12</v>
      </c>
      <c r="S65" s="55">
        <v>0</v>
      </c>
      <c r="T65" s="54">
        <v>0</v>
      </c>
      <c r="U65" s="54">
        <v>0</v>
      </c>
      <c r="V65" s="54">
        <v>0</v>
      </c>
      <c r="W65" s="54">
        <v>0</v>
      </c>
      <c r="X65" s="54">
        <v>0</v>
      </c>
      <c r="Y65" s="54">
        <v>0</v>
      </c>
      <c r="Z65" s="54">
        <v>0</v>
      </c>
      <c r="AA65" s="54">
        <v>0</v>
      </c>
      <c r="AB65" s="54">
        <v>0</v>
      </c>
      <c r="AC65" s="54">
        <v>0</v>
      </c>
      <c r="AD65" s="168">
        <v>0</v>
      </c>
      <c r="AE65" s="88">
        <f t="shared" si="10"/>
        <v>60</v>
      </c>
      <c r="AH65" s="53"/>
    </row>
    <row r="66" spans="1:34" ht="26.4" x14ac:dyDescent="0.3">
      <c r="A66" s="86" t="s">
        <v>87</v>
      </c>
      <c r="B66" s="53">
        <v>378</v>
      </c>
      <c r="C66" s="53" t="s">
        <v>86</v>
      </c>
      <c r="D66" s="88" t="s">
        <v>113</v>
      </c>
      <c r="E66" s="53">
        <v>45</v>
      </c>
      <c r="F66" s="88">
        <f t="shared" si="8"/>
        <v>45</v>
      </c>
      <c r="G66" s="88">
        <f t="shared" si="9"/>
        <v>0</v>
      </c>
      <c r="H66" s="88">
        <v>0</v>
      </c>
      <c r="I66" s="89">
        <v>0</v>
      </c>
      <c r="J66" s="88">
        <v>0</v>
      </c>
      <c r="K66" s="88">
        <v>0</v>
      </c>
      <c r="L66" s="88">
        <v>0</v>
      </c>
      <c r="M66" s="54">
        <v>0</v>
      </c>
      <c r="N66" s="54">
        <v>0</v>
      </c>
      <c r="O66" s="55">
        <v>0</v>
      </c>
      <c r="P66" s="55">
        <v>0</v>
      </c>
      <c r="Q66" s="55">
        <v>0</v>
      </c>
      <c r="R66" s="55">
        <v>0</v>
      </c>
      <c r="S66" s="55">
        <v>5</v>
      </c>
      <c r="T66" s="54">
        <v>20</v>
      </c>
      <c r="U66" s="54">
        <v>20</v>
      </c>
      <c r="V66" s="54">
        <v>0</v>
      </c>
      <c r="W66" s="54">
        <v>0</v>
      </c>
      <c r="X66" s="54">
        <v>0</v>
      </c>
      <c r="Y66" s="54">
        <v>0</v>
      </c>
      <c r="Z66" s="54">
        <v>0</v>
      </c>
      <c r="AA66" s="54">
        <v>0</v>
      </c>
      <c r="AB66" s="54">
        <v>0</v>
      </c>
      <c r="AC66" s="54">
        <v>0</v>
      </c>
      <c r="AD66" s="168">
        <v>0</v>
      </c>
      <c r="AE66" s="88">
        <f t="shared" si="10"/>
        <v>5</v>
      </c>
      <c r="AH66" s="53"/>
    </row>
    <row r="67" spans="1:34" ht="66" x14ac:dyDescent="0.3">
      <c r="A67" s="86" t="s">
        <v>49</v>
      </c>
      <c r="B67" s="53">
        <v>705</v>
      </c>
      <c r="C67" s="53" t="s">
        <v>48</v>
      </c>
      <c r="D67" s="88" t="s">
        <v>159</v>
      </c>
      <c r="E67" s="88">
        <v>41</v>
      </c>
      <c r="F67" s="88">
        <f t="shared" si="8"/>
        <v>41</v>
      </c>
      <c r="G67" s="88">
        <f t="shared" si="9"/>
        <v>0</v>
      </c>
      <c r="H67" s="88">
        <v>0</v>
      </c>
      <c r="I67" s="89">
        <v>0</v>
      </c>
      <c r="J67" s="88">
        <v>0</v>
      </c>
      <c r="K67" s="88">
        <v>0</v>
      </c>
      <c r="L67" s="88">
        <v>0</v>
      </c>
      <c r="M67" s="54">
        <v>0</v>
      </c>
      <c r="N67" s="54">
        <v>0</v>
      </c>
      <c r="O67" s="55">
        <v>0</v>
      </c>
      <c r="P67" s="55">
        <v>0</v>
      </c>
      <c r="Q67" s="55">
        <v>0</v>
      </c>
      <c r="R67" s="55">
        <v>0</v>
      </c>
      <c r="S67" s="55">
        <v>0</v>
      </c>
      <c r="T67" s="54">
        <v>0</v>
      </c>
      <c r="U67" s="54">
        <v>20</v>
      </c>
      <c r="V67" s="54">
        <v>21</v>
      </c>
      <c r="W67" s="54">
        <v>0</v>
      </c>
      <c r="X67" s="54">
        <v>0</v>
      </c>
      <c r="Y67" s="54">
        <v>0</v>
      </c>
      <c r="Z67" s="54">
        <v>0</v>
      </c>
      <c r="AA67" s="54">
        <v>0</v>
      </c>
      <c r="AB67" s="54">
        <v>0</v>
      </c>
      <c r="AC67" s="54">
        <v>0</v>
      </c>
      <c r="AD67" s="168">
        <v>0</v>
      </c>
      <c r="AE67" s="88">
        <f t="shared" si="10"/>
        <v>0</v>
      </c>
      <c r="AH67" s="53"/>
    </row>
    <row r="68" spans="1:34" ht="26.4" x14ac:dyDescent="0.3">
      <c r="A68" s="86" t="s">
        <v>65</v>
      </c>
      <c r="B68" s="53">
        <v>459</v>
      </c>
      <c r="C68" s="53" t="s">
        <v>64</v>
      </c>
      <c r="D68" s="88" t="s">
        <v>113</v>
      </c>
      <c r="E68" s="88">
        <v>41</v>
      </c>
      <c r="F68" s="88">
        <f t="shared" si="8"/>
        <v>41</v>
      </c>
      <c r="G68" s="88">
        <f t="shared" si="9"/>
        <v>0</v>
      </c>
      <c r="H68" s="88">
        <v>0</v>
      </c>
      <c r="I68" s="89">
        <v>0</v>
      </c>
      <c r="J68" s="88">
        <v>0</v>
      </c>
      <c r="K68" s="88">
        <v>0</v>
      </c>
      <c r="L68" s="88">
        <v>0</v>
      </c>
      <c r="M68" s="54">
        <v>0</v>
      </c>
      <c r="N68" s="54">
        <v>0</v>
      </c>
      <c r="O68" s="55">
        <v>0</v>
      </c>
      <c r="P68" s="55">
        <v>0</v>
      </c>
      <c r="Q68" s="55">
        <v>0</v>
      </c>
      <c r="R68" s="55">
        <v>0</v>
      </c>
      <c r="S68" s="55">
        <v>0</v>
      </c>
      <c r="T68" s="54">
        <v>20</v>
      </c>
      <c r="U68" s="54">
        <v>21</v>
      </c>
      <c r="V68" s="54">
        <v>0</v>
      </c>
      <c r="W68" s="54">
        <v>0</v>
      </c>
      <c r="X68" s="54">
        <v>0</v>
      </c>
      <c r="Y68" s="54">
        <v>0</v>
      </c>
      <c r="Z68" s="54">
        <v>0</v>
      </c>
      <c r="AA68" s="54">
        <v>0</v>
      </c>
      <c r="AB68" s="54">
        <v>0</v>
      </c>
      <c r="AC68" s="54">
        <v>0</v>
      </c>
      <c r="AD68" s="168">
        <v>0</v>
      </c>
      <c r="AE68" s="88">
        <f t="shared" si="10"/>
        <v>0</v>
      </c>
      <c r="AH68" s="53"/>
    </row>
    <row r="69" spans="1:34" ht="52.8" x14ac:dyDescent="0.3">
      <c r="A69" s="86" t="s">
        <v>75</v>
      </c>
      <c r="B69" s="53">
        <v>424</v>
      </c>
      <c r="C69" s="53" t="s">
        <v>74</v>
      </c>
      <c r="D69" s="88" t="s">
        <v>113</v>
      </c>
      <c r="E69" s="53">
        <v>35</v>
      </c>
      <c r="F69" s="88">
        <f t="shared" si="8"/>
        <v>35</v>
      </c>
      <c r="G69" s="88">
        <f t="shared" si="9"/>
        <v>0</v>
      </c>
      <c r="H69" s="88">
        <v>0</v>
      </c>
      <c r="I69" s="89">
        <v>0</v>
      </c>
      <c r="J69" s="88">
        <v>0</v>
      </c>
      <c r="K69" s="88">
        <v>0</v>
      </c>
      <c r="L69" s="88">
        <v>0</v>
      </c>
      <c r="M69" s="54">
        <v>0</v>
      </c>
      <c r="N69" s="54">
        <v>0</v>
      </c>
      <c r="O69" s="55">
        <v>0</v>
      </c>
      <c r="P69" s="55">
        <v>0</v>
      </c>
      <c r="Q69" s="55">
        <v>35</v>
      </c>
      <c r="R69" s="55">
        <v>0</v>
      </c>
      <c r="S69" s="55">
        <v>0</v>
      </c>
      <c r="T69" s="54">
        <v>0</v>
      </c>
      <c r="U69" s="54">
        <v>0</v>
      </c>
      <c r="V69" s="54">
        <v>0</v>
      </c>
      <c r="W69" s="54">
        <v>0</v>
      </c>
      <c r="X69" s="54">
        <v>0</v>
      </c>
      <c r="Y69" s="54">
        <v>0</v>
      </c>
      <c r="Z69" s="54">
        <v>0</v>
      </c>
      <c r="AA69" s="54">
        <v>0</v>
      </c>
      <c r="AB69" s="54">
        <v>0</v>
      </c>
      <c r="AC69" s="54">
        <v>0</v>
      </c>
      <c r="AD69" s="168">
        <v>0</v>
      </c>
      <c r="AE69" s="88">
        <f t="shared" si="10"/>
        <v>35</v>
      </c>
      <c r="AH69" s="173"/>
    </row>
    <row r="70" spans="1:34" ht="52.8" x14ac:dyDescent="0.3">
      <c r="A70" s="86" t="s">
        <v>101</v>
      </c>
      <c r="B70" s="53">
        <v>269</v>
      </c>
      <c r="C70" s="53" t="s">
        <v>100</v>
      </c>
      <c r="D70" s="88" t="s">
        <v>113</v>
      </c>
      <c r="E70" s="53">
        <v>28</v>
      </c>
      <c r="F70" s="88">
        <f t="shared" si="8"/>
        <v>28</v>
      </c>
      <c r="G70" s="88">
        <f t="shared" si="9"/>
        <v>0</v>
      </c>
      <c r="H70" s="88">
        <v>0</v>
      </c>
      <c r="I70" s="89">
        <v>0</v>
      </c>
      <c r="J70" s="88">
        <v>0</v>
      </c>
      <c r="K70" s="88">
        <v>0</v>
      </c>
      <c r="L70" s="88">
        <v>0</v>
      </c>
      <c r="M70" s="54">
        <v>0</v>
      </c>
      <c r="N70" s="54">
        <v>0</v>
      </c>
      <c r="O70" s="55">
        <v>0</v>
      </c>
      <c r="P70" s="55">
        <v>14</v>
      </c>
      <c r="Q70" s="55">
        <v>14</v>
      </c>
      <c r="R70" s="55">
        <v>0</v>
      </c>
      <c r="S70" s="55">
        <v>0</v>
      </c>
      <c r="T70" s="54">
        <v>0</v>
      </c>
      <c r="U70" s="54">
        <v>0</v>
      </c>
      <c r="V70" s="54">
        <v>0</v>
      </c>
      <c r="W70" s="54">
        <v>0</v>
      </c>
      <c r="X70" s="54">
        <v>0</v>
      </c>
      <c r="Y70" s="54">
        <v>0</v>
      </c>
      <c r="Z70" s="54">
        <v>0</v>
      </c>
      <c r="AA70" s="54">
        <v>0</v>
      </c>
      <c r="AB70" s="54">
        <v>0</v>
      </c>
      <c r="AC70" s="54">
        <v>0</v>
      </c>
      <c r="AD70" s="168">
        <v>0</v>
      </c>
      <c r="AE70" s="88">
        <f t="shared" si="10"/>
        <v>28</v>
      </c>
      <c r="AH70" s="53"/>
    </row>
    <row r="71" spans="1:34" ht="39.6" x14ac:dyDescent="0.3">
      <c r="A71" s="86" t="s">
        <v>97</v>
      </c>
      <c r="B71" s="53">
        <v>334</v>
      </c>
      <c r="C71" s="53" t="s">
        <v>96</v>
      </c>
      <c r="D71" s="88" t="s">
        <v>113</v>
      </c>
      <c r="E71" s="53">
        <v>30</v>
      </c>
      <c r="F71" s="88">
        <f t="shared" si="8"/>
        <v>30</v>
      </c>
      <c r="G71" s="88">
        <f t="shared" si="9"/>
        <v>0</v>
      </c>
      <c r="H71" s="88">
        <v>0</v>
      </c>
      <c r="I71" s="89">
        <v>0</v>
      </c>
      <c r="J71" s="88">
        <v>0</v>
      </c>
      <c r="K71" s="88">
        <v>0</v>
      </c>
      <c r="L71" s="88">
        <v>0</v>
      </c>
      <c r="M71" s="54">
        <v>0</v>
      </c>
      <c r="N71" s="54">
        <v>0</v>
      </c>
      <c r="O71" s="55">
        <v>0</v>
      </c>
      <c r="P71" s="55">
        <v>0</v>
      </c>
      <c r="Q71" s="55">
        <v>0</v>
      </c>
      <c r="R71" s="55">
        <v>0</v>
      </c>
      <c r="S71" s="55">
        <v>10</v>
      </c>
      <c r="T71" s="54">
        <v>10</v>
      </c>
      <c r="U71" s="54">
        <v>10</v>
      </c>
      <c r="V71" s="54">
        <v>0</v>
      </c>
      <c r="W71" s="54">
        <v>0</v>
      </c>
      <c r="X71" s="54">
        <v>0</v>
      </c>
      <c r="Y71" s="54">
        <v>0</v>
      </c>
      <c r="Z71" s="54">
        <v>0</v>
      </c>
      <c r="AA71" s="54">
        <v>0</v>
      </c>
      <c r="AB71" s="54">
        <v>0</v>
      </c>
      <c r="AC71" s="54">
        <v>0</v>
      </c>
      <c r="AD71" s="168">
        <v>0</v>
      </c>
      <c r="AE71" s="88">
        <f t="shared" si="10"/>
        <v>10</v>
      </c>
      <c r="AH71" s="53"/>
    </row>
    <row r="72" spans="1:34" ht="66" x14ac:dyDescent="0.3">
      <c r="A72" s="86" t="s">
        <v>55</v>
      </c>
      <c r="B72" s="53">
        <v>689</v>
      </c>
      <c r="C72" s="53" t="s">
        <v>54</v>
      </c>
      <c r="D72" s="88" t="s">
        <v>181</v>
      </c>
      <c r="E72" s="88">
        <v>40</v>
      </c>
      <c r="F72" s="88">
        <f t="shared" si="8"/>
        <v>40</v>
      </c>
      <c r="G72" s="88">
        <f t="shared" si="9"/>
        <v>0</v>
      </c>
      <c r="H72" s="88">
        <v>0</v>
      </c>
      <c r="I72" s="89">
        <v>0</v>
      </c>
      <c r="J72" s="88">
        <v>0</v>
      </c>
      <c r="K72" s="88">
        <v>0</v>
      </c>
      <c r="L72" s="88">
        <v>0</v>
      </c>
      <c r="M72" s="54">
        <v>0</v>
      </c>
      <c r="N72" s="54">
        <v>0</v>
      </c>
      <c r="O72" s="55">
        <v>0</v>
      </c>
      <c r="P72" s="55">
        <v>0</v>
      </c>
      <c r="Q72" s="55">
        <v>18</v>
      </c>
      <c r="R72" s="55">
        <v>22</v>
      </c>
      <c r="S72" s="55">
        <v>0</v>
      </c>
      <c r="T72" s="54">
        <v>0</v>
      </c>
      <c r="U72" s="54">
        <v>0</v>
      </c>
      <c r="V72" s="54">
        <v>0</v>
      </c>
      <c r="W72" s="54">
        <v>0</v>
      </c>
      <c r="X72" s="54">
        <v>0</v>
      </c>
      <c r="Y72" s="54">
        <v>0</v>
      </c>
      <c r="Z72" s="54">
        <v>0</v>
      </c>
      <c r="AA72" s="54">
        <v>0</v>
      </c>
      <c r="AB72" s="54">
        <v>0</v>
      </c>
      <c r="AC72" s="54">
        <v>0</v>
      </c>
      <c r="AD72" s="168">
        <v>0</v>
      </c>
      <c r="AE72" s="88">
        <f t="shared" si="10"/>
        <v>40</v>
      </c>
      <c r="AH72" s="53"/>
    </row>
    <row r="73" spans="1:34" ht="66" x14ac:dyDescent="0.3">
      <c r="A73" s="86" t="s">
        <v>83</v>
      </c>
      <c r="B73" s="53">
        <v>411</v>
      </c>
      <c r="C73" s="53" t="s">
        <v>82</v>
      </c>
      <c r="D73" s="88" t="s">
        <v>181</v>
      </c>
      <c r="E73" s="53">
        <v>7</v>
      </c>
      <c r="F73" s="88">
        <f t="shared" si="8"/>
        <v>7</v>
      </c>
      <c r="G73" s="88">
        <f t="shared" si="9"/>
        <v>0</v>
      </c>
      <c r="H73" s="88">
        <v>0</v>
      </c>
      <c r="I73" s="89">
        <v>0</v>
      </c>
      <c r="J73" s="88">
        <v>0</v>
      </c>
      <c r="K73" s="88">
        <v>0</v>
      </c>
      <c r="L73" s="88">
        <v>0</v>
      </c>
      <c r="M73" s="54">
        <v>0</v>
      </c>
      <c r="N73" s="54">
        <v>0</v>
      </c>
      <c r="O73" s="55">
        <v>7</v>
      </c>
      <c r="P73" s="55">
        <v>0</v>
      </c>
      <c r="Q73" s="55">
        <v>0</v>
      </c>
      <c r="R73" s="55">
        <v>0</v>
      </c>
      <c r="S73" s="55">
        <v>0</v>
      </c>
      <c r="T73" s="54">
        <v>0</v>
      </c>
      <c r="U73" s="54">
        <v>0</v>
      </c>
      <c r="V73" s="54">
        <v>0</v>
      </c>
      <c r="W73" s="54">
        <v>0</v>
      </c>
      <c r="X73" s="54">
        <v>0</v>
      </c>
      <c r="Y73" s="54">
        <v>0</v>
      </c>
      <c r="Z73" s="54">
        <v>0</v>
      </c>
      <c r="AA73" s="54">
        <v>0</v>
      </c>
      <c r="AB73" s="54">
        <v>0</v>
      </c>
      <c r="AC73" s="54">
        <v>0</v>
      </c>
      <c r="AD73" s="168">
        <v>0</v>
      </c>
      <c r="AE73" s="88">
        <f t="shared" si="10"/>
        <v>7</v>
      </c>
      <c r="AH73" s="53"/>
    </row>
    <row r="74" spans="1:34" ht="79.2" x14ac:dyDescent="0.3">
      <c r="A74" s="86" t="s">
        <v>61</v>
      </c>
      <c r="B74" s="53">
        <v>483</v>
      </c>
      <c r="C74" s="53" t="s">
        <v>60</v>
      </c>
      <c r="D74" s="88" t="s">
        <v>113</v>
      </c>
      <c r="E74" s="53">
        <v>21</v>
      </c>
      <c r="F74" s="88">
        <f t="shared" si="8"/>
        <v>21</v>
      </c>
      <c r="G74" s="88">
        <f t="shared" si="9"/>
        <v>0</v>
      </c>
      <c r="H74" s="88">
        <v>0</v>
      </c>
      <c r="I74" s="89">
        <v>0</v>
      </c>
      <c r="J74" s="88">
        <v>0</v>
      </c>
      <c r="K74" s="88">
        <v>0</v>
      </c>
      <c r="L74" s="88">
        <v>0</v>
      </c>
      <c r="M74" s="54">
        <v>0</v>
      </c>
      <c r="N74" s="54">
        <v>0</v>
      </c>
      <c r="O74" s="55">
        <v>0</v>
      </c>
      <c r="P74" s="55">
        <v>0</v>
      </c>
      <c r="Q74" s="55">
        <v>21</v>
      </c>
      <c r="R74" s="55">
        <v>0</v>
      </c>
      <c r="S74" s="55">
        <v>0</v>
      </c>
      <c r="T74" s="54">
        <v>0</v>
      </c>
      <c r="U74" s="54">
        <v>0</v>
      </c>
      <c r="V74" s="54">
        <v>0</v>
      </c>
      <c r="W74" s="54">
        <v>0</v>
      </c>
      <c r="X74" s="54">
        <v>0</v>
      </c>
      <c r="Y74" s="54">
        <v>0</v>
      </c>
      <c r="Z74" s="54">
        <v>0</v>
      </c>
      <c r="AA74" s="54">
        <v>0</v>
      </c>
      <c r="AB74" s="54">
        <v>0</v>
      </c>
      <c r="AC74" s="54">
        <v>0</v>
      </c>
      <c r="AD74" s="168">
        <v>0</v>
      </c>
      <c r="AE74" s="88">
        <f t="shared" si="10"/>
        <v>21</v>
      </c>
      <c r="AH74" s="53"/>
    </row>
    <row r="75" spans="1:34" ht="52.8" x14ac:dyDescent="0.3">
      <c r="A75" s="86" t="s">
        <v>47</v>
      </c>
      <c r="B75" s="53">
        <v>707</v>
      </c>
      <c r="C75" s="53" t="s">
        <v>46</v>
      </c>
      <c r="D75" s="88" t="s">
        <v>113</v>
      </c>
      <c r="E75" s="88">
        <v>17</v>
      </c>
      <c r="F75" s="88">
        <f t="shared" si="8"/>
        <v>17</v>
      </c>
      <c r="G75" s="88">
        <f t="shared" si="9"/>
        <v>0</v>
      </c>
      <c r="H75" s="88">
        <v>0</v>
      </c>
      <c r="I75" s="89">
        <v>0</v>
      </c>
      <c r="J75" s="88">
        <v>0</v>
      </c>
      <c r="K75" s="88">
        <v>0</v>
      </c>
      <c r="L75" s="88">
        <v>0</v>
      </c>
      <c r="M75" s="54">
        <v>0</v>
      </c>
      <c r="N75" s="54">
        <v>0</v>
      </c>
      <c r="O75" s="55">
        <v>0</v>
      </c>
      <c r="P75" s="55">
        <v>17</v>
      </c>
      <c r="Q75" s="55">
        <v>0</v>
      </c>
      <c r="R75" s="55">
        <v>0</v>
      </c>
      <c r="S75" s="55">
        <v>0</v>
      </c>
      <c r="T75" s="54">
        <v>0</v>
      </c>
      <c r="U75" s="54">
        <v>0</v>
      </c>
      <c r="V75" s="54">
        <v>0</v>
      </c>
      <c r="W75" s="54">
        <v>0</v>
      </c>
      <c r="X75" s="54">
        <v>0</v>
      </c>
      <c r="Y75" s="54">
        <v>0</v>
      </c>
      <c r="Z75" s="54">
        <v>0</v>
      </c>
      <c r="AA75" s="54">
        <v>0</v>
      </c>
      <c r="AB75" s="54">
        <v>0</v>
      </c>
      <c r="AC75" s="54">
        <v>0</v>
      </c>
      <c r="AD75" s="168">
        <v>0</v>
      </c>
      <c r="AE75" s="88">
        <f t="shared" si="10"/>
        <v>17</v>
      </c>
      <c r="AH75" s="53"/>
    </row>
    <row r="76" spans="1:34" ht="66" x14ac:dyDescent="0.3">
      <c r="A76" s="86" t="s">
        <v>57</v>
      </c>
      <c r="B76" s="53">
        <v>685</v>
      </c>
      <c r="C76" s="53" t="s">
        <v>56</v>
      </c>
      <c r="D76" s="88" t="s">
        <v>113</v>
      </c>
      <c r="E76" s="53">
        <v>515</v>
      </c>
      <c r="F76" s="88">
        <f t="shared" si="8"/>
        <v>150</v>
      </c>
      <c r="G76" s="88">
        <f t="shared" si="9"/>
        <v>365</v>
      </c>
      <c r="H76" s="88">
        <v>0</v>
      </c>
      <c r="I76" s="89">
        <v>0</v>
      </c>
      <c r="J76" s="88">
        <v>0</v>
      </c>
      <c r="K76" s="88">
        <v>0</v>
      </c>
      <c r="L76" s="88">
        <v>0</v>
      </c>
      <c r="M76" s="54">
        <v>0</v>
      </c>
      <c r="N76" s="54">
        <v>0</v>
      </c>
      <c r="O76" s="55">
        <v>0</v>
      </c>
      <c r="P76" s="55">
        <v>0</v>
      </c>
      <c r="Q76" s="55">
        <v>0</v>
      </c>
      <c r="R76" s="55">
        <v>0</v>
      </c>
      <c r="S76" s="55">
        <v>0</v>
      </c>
      <c r="T76" s="54">
        <v>0</v>
      </c>
      <c r="U76" s="54">
        <v>0</v>
      </c>
      <c r="V76" s="54">
        <v>0</v>
      </c>
      <c r="W76" s="54">
        <v>0</v>
      </c>
      <c r="X76" s="54">
        <v>0</v>
      </c>
      <c r="Y76" s="54">
        <v>0</v>
      </c>
      <c r="Z76" s="54">
        <v>0</v>
      </c>
      <c r="AA76" s="54">
        <v>50</v>
      </c>
      <c r="AB76" s="54">
        <v>50</v>
      </c>
      <c r="AC76" s="54">
        <v>50</v>
      </c>
      <c r="AD76" s="54">
        <v>50</v>
      </c>
      <c r="AE76" s="88">
        <f t="shared" si="10"/>
        <v>0</v>
      </c>
      <c r="AH76" s="53"/>
    </row>
    <row r="77" spans="1:34" ht="66" x14ac:dyDescent="0.3">
      <c r="A77" s="86" t="s">
        <v>59</v>
      </c>
      <c r="B77" s="53">
        <v>647</v>
      </c>
      <c r="C77" s="53" t="s">
        <v>58</v>
      </c>
      <c r="D77" s="88" t="s">
        <v>181</v>
      </c>
      <c r="E77" s="88">
        <v>15</v>
      </c>
      <c r="F77" s="88">
        <f t="shared" si="8"/>
        <v>15</v>
      </c>
      <c r="G77" s="88">
        <f t="shared" si="9"/>
        <v>0</v>
      </c>
      <c r="H77" s="88">
        <v>0</v>
      </c>
      <c r="I77" s="89">
        <v>0</v>
      </c>
      <c r="J77" s="88">
        <v>0</v>
      </c>
      <c r="K77" s="88">
        <v>0</v>
      </c>
      <c r="L77" s="88">
        <v>0</v>
      </c>
      <c r="M77" s="54">
        <v>0</v>
      </c>
      <c r="N77" s="54">
        <v>0</v>
      </c>
      <c r="O77" s="55">
        <v>0</v>
      </c>
      <c r="P77" s="55">
        <v>0</v>
      </c>
      <c r="Q77" s="55">
        <v>15</v>
      </c>
      <c r="R77" s="55">
        <v>0</v>
      </c>
      <c r="S77" s="55">
        <v>0</v>
      </c>
      <c r="T77" s="54">
        <v>0</v>
      </c>
      <c r="U77" s="54">
        <v>0</v>
      </c>
      <c r="V77" s="54">
        <v>0</v>
      </c>
      <c r="W77" s="54">
        <v>0</v>
      </c>
      <c r="X77" s="54">
        <v>0</v>
      </c>
      <c r="Y77" s="54">
        <v>0</v>
      </c>
      <c r="Z77" s="54">
        <v>0</v>
      </c>
      <c r="AA77" s="54">
        <v>0</v>
      </c>
      <c r="AB77" s="54">
        <v>0</v>
      </c>
      <c r="AC77" s="54">
        <v>0</v>
      </c>
      <c r="AD77" s="168">
        <v>0</v>
      </c>
      <c r="AE77" s="88">
        <f t="shared" si="10"/>
        <v>15</v>
      </c>
      <c r="AH77" s="53"/>
    </row>
    <row r="78" spans="1:34" ht="79.2" x14ac:dyDescent="0.3">
      <c r="A78" s="86" t="s">
        <v>45</v>
      </c>
      <c r="B78" s="53">
        <v>714</v>
      </c>
      <c r="C78" s="53" t="s">
        <v>44</v>
      </c>
      <c r="D78" s="88" t="s">
        <v>181</v>
      </c>
      <c r="E78" s="88">
        <v>10</v>
      </c>
      <c r="F78" s="88">
        <f t="shared" si="8"/>
        <v>10</v>
      </c>
      <c r="G78" s="88">
        <f t="shared" si="9"/>
        <v>0</v>
      </c>
      <c r="H78" s="88">
        <v>0</v>
      </c>
      <c r="I78" s="89">
        <v>0</v>
      </c>
      <c r="J78" s="88">
        <v>0</v>
      </c>
      <c r="K78" s="88">
        <v>0</v>
      </c>
      <c r="L78" s="88">
        <v>0</v>
      </c>
      <c r="M78" s="54">
        <v>0</v>
      </c>
      <c r="N78" s="54">
        <v>0</v>
      </c>
      <c r="O78" s="55">
        <v>0</v>
      </c>
      <c r="P78" s="55">
        <v>0</v>
      </c>
      <c r="Q78" s="55">
        <v>5</v>
      </c>
      <c r="R78" s="55">
        <v>5</v>
      </c>
      <c r="S78" s="55">
        <v>0</v>
      </c>
      <c r="T78" s="54">
        <v>0</v>
      </c>
      <c r="U78" s="54">
        <v>0</v>
      </c>
      <c r="V78" s="54">
        <v>0</v>
      </c>
      <c r="W78" s="54">
        <v>0</v>
      </c>
      <c r="X78" s="54">
        <v>0</v>
      </c>
      <c r="Y78" s="54">
        <v>0</v>
      </c>
      <c r="Z78" s="54">
        <v>0</v>
      </c>
      <c r="AA78" s="54">
        <v>0</v>
      </c>
      <c r="AB78" s="54">
        <v>0</v>
      </c>
      <c r="AC78" s="54">
        <v>0</v>
      </c>
      <c r="AD78" s="168">
        <v>0</v>
      </c>
      <c r="AE78" s="88">
        <f t="shared" si="10"/>
        <v>10</v>
      </c>
      <c r="AH78" s="53"/>
    </row>
    <row r="79" spans="1:34" ht="39.6" x14ac:dyDescent="0.3">
      <c r="A79" s="86" t="s">
        <v>89</v>
      </c>
      <c r="B79" s="53">
        <v>342</v>
      </c>
      <c r="C79" s="53" t="s">
        <v>88</v>
      </c>
      <c r="D79" s="88" t="s">
        <v>113</v>
      </c>
      <c r="E79" s="53">
        <v>10</v>
      </c>
      <c r="F79" s="88">
        <f t="shared" si="8"/>
        <v>10</v>
      </c>
      <c r="G79" s="88">
        <f t="shared" si="9"/>
        <v>0</v>
      </c>
      <c r="H79" s="88">
        <v>0</v>
      </c>
      <c r="I79" s="89">
        <v>0</v>
      </c>
      <c r="J79" s="88">
        <v>0</v>
      </c>
      <c r="K79" s="88">
        <v>0</v>
      </c>
      <c r="L79" s="88">
        <v>0</v>
      </c>
      <c r="M79" s="54">
        <v>0</v>
      </c>
      <c r="N79" s="54">
        <v>0</v>
      </c>
      <c r="O79" s="55">
        <v>0</v>
      </c>
      <c r="P79" s="55">
        <v>0</v>
      </c>
      <c r="Q79" s="55">
        <v>0</v>
      </c>
      <c r="R79" s="55">
        <v>0</v>
      </c>
      <c r="S79" s="55">
        <v>0</v>
      </c>
      <c r="T79" s="54">
        <v>10</v>
      </c>
      <c r="U79" s="54">
        <v>0</v>
      </c>
      <c r="V79" s="54">
        <v>0</v>
      </c>
      <c r="W79" s="54">
        <v>0</v>
      </c>
      <c r="X79" s="54">
        <v>0</v>
      </c>
      <c r="Y79" s="54">
        <v>0</v>
      </c>
      <c r="Z79" s="54">
        <v>0</v>
      </c>
      <c r="AA79" s="54">
        <v>0</v>
      </c>
      <c r="AB79" s="54">
        <v>0</v>
      </c>
      <c r="AC79" s="54">
        <v>0</v>
      </c>
      <c r="AD79" s="168">
        <v>0</v>
      </c>
      <c r="AE79" s="88">
        <f t="shared" si="10"/>
        <v>0</v>
      </c>
      <c r="AH79" s="53"/>
    </row>
    <row r="80" spans="1:34" ht="132" x14ac:dyDescent="0.3">
      <c r="A80" s="86" t="s">
        <v>93</v>
      </c>
      <c r="B80" s="53">
        <v>339</v>
      </c>
      <c r="C80" s="53" t="s">
        <v>92</v>
      </c>
      <c r="D80" s="88" t="s">
        <v>113</v>
      </c>
      <c r="E80" s="53">
        <v>10</v>
      </c>
      <c r="F80" s="88">
        <f t="shared" si="8"/>
        <v>10</v>
      </c>
      <c r="G80" s="88">
        <f t="shared" si="9"/>
        <v>0</v>
      </c>
      <c r="H80" s="88">
        <v>0</v>
      </c>
      <c r="I80" s="89">
        <v>0</v>
      </c>
      <c r="J80" s="88">
        <v>0</v>
      </c>
      <c r="K80" s="88">
        <v>0</v>
      </c>
      <c r="L80" s="88">
        <v>0</v>
      </c>
      <c r="M80" s="54">
        <v>0</v>
      </c>
      <c r="N80" s="54">
        <v>0</v>
      </c>
      <c r="O80" s="55">
        <v>0</v>
      </c>
      <c r="P80" s="55">
        <v>0</v>
      </c>
      <c r="Q80" s="55">
        <v>0</v>
      </c>
      <c r="R80" s="55">
        <v>0</v>
      </c>
      <c r="S80" s="55">
        <v>5</v>
      </c>
      <c r="T80" s="54">
        <v>5</v>
      </c>
      <c r="U80" s="54">
        <v>0</v>
      </c>
      <c r="V80" s="54">
        <v>0</v>
      </c>
      <c r="W80" s="54">
        <v>0</v>
      </c>
      <c r="X80" s="54">
        <v>0</v>
      </c>
      <c r="Y80" s="54">
        <v>0</v>
      </c>
      <c r="Z80" s="54">
        <v>0</v>
      </c>
      <c r="AA80" s="54">
        <v>0</v>
      </c>
      <c r="AB80" s="54">
        <v>0</v>
      </c>
      <c r="AC80" s="54">
        <v>0</v>
      </c>
      <c r="AD80" s="168">
        <v>0</v>
      </c>
      <c r="AE80" s="88">
        <f t="shared" si="10"/>
        <v>5</v>
      </c>
      <c r="AH80" s="53"/>
    </row>
    <row r="81" spans="1:34" ht="52.8" x14ac:dyDescent="0.3">
      <c r="A81" s="86" t="s">
        <v>95</v>
      </c>
      <c r="B81" s="53">
        <v>337</v>
      </c>
      <c r="C81" s="53" t="s">
        <v>94</v>
      </c>
      <c r="D81" s="88" t="s">
        <v>113</v>
      </c>
      <c r="E81" s="53">
        <v>10</v>
      </c>
      <c r="F81" s="88">
        <f t="shared" si="8"/>
        <v>10</v>
      </c>
      <c r="G81" s="88">
        <f t="shared" si="9"/>
        <v>0</v>
      </c>
      <c r="H81" s="88">
        <v>0</v>
      </c>
      <c r="I81" s="89">
        <v>0</v>
      </c>
      <c r="J81" s="88">
        <v>0</v>
      </c>
      <c r="K81" s="88">
        <v>0</v>
      </c>
      <c r="L81" s="88">
        <v>0</v>
      </c>
      <c r="M81" s="54">
        <v>0</v>
      </c>
      <c r="N81" s="54">
        <v>0</v>
      </c>
      <c r="O81" s="55">
        <v>0</v>
      </c>
      <c r="P81" s="55">
        <v>0</v>
      </c>
      <c r="Q81" s="55">
        <v>0</v>
      </c>
      <c r="R81" s="55">
        <v>0</v>
      </c>
      <c r="S81" s="55">
        <v>0</v>
      </c>
      <c r="T81" s="54">
        <v>10</v>
      </c>
      <c r="U81" s="54">
        <v>0</v>
      </c>
      <c r="V81" s="54">
        <v>0</v>
      </c>
      <c r="W81" s="54">
        <v>0</v>
      </c>
      <c r="X81" s="54">
        <v>0</v>
      </c>
      <c r="Y81" s="54">
        <v>0</v>
      </c>
      <c r="Z81" s="54">
        <v>0</v>
      </c>
      <c r="AA81" s="54">
        <v>0</v>
      </c>
      <c r="AB81" s="54">
        <v>0</v>
      </c>
      <c r="AC81" s="54">
        <v>0</v>
      </c>
      <c r="AD81" s="168">
        <v>0</v>
      </c>
      <c r="AE81" s="88">
        <f t="shared" si="10"/>
        <v>0</v>
      </c>
      <c r="AH81" s="53"/>
    </row>
    <row r="82" spans="1:34" ht="66" x14ac:dyDescent="0.3">
      <c r="A82" s="86" t="s">
        <v>91</v>
      </c>
      <c r="B82" s="53">
        <v>341</v>
      </c>
      <c r="C82" s="53" t="s">
        <v>90</v>
      </c>
      <c r="D82" s="88" t="s">
        <v>113</v>
      </c>
      <c r="E82" s="53">
        <v>5</v>
      </c>
      <c r="F82" s="88">
        <f t="shared" si="8"/>
        <v>5</v>
      </c>
      <c r="G82" s="88">
        <f t="shared" si="9"/>
        <v>0</v>
      </c>
      <c r="H82" s="88">
        <v>0</v>
      </c>
      <c r="I82" s="89">
        <v>0</v>
      </c>
      <c r="J82" s="88">
        <v>0</v>
      </c>
      <c r="K82" s="88">
        <v>0</v>
      </c>
      <c r="L82" s="88">
        <v>0</v>
      </c>
      <c r="M82" s="54">
        <v>0</v>
      </c>
      <c r="N82" s="54">
        <v>0</v>
      </c>
      <c r="O82" s="55">
        <v>0</v>
      </c>
      <c r="P82" s="55">
        <v>0</v>
      </c>
      <c r="Q82" s="55">
        <v>0</v>
      </c>
      <c r="R82" s="55">
        <v>0</v>
      </c>
      <c r="S82" s="55">
        <v>0</v>
      </c>
      <c r="T82" s="54">
        <v>5</v>
      </c>
      <c r="U82" s="54">
        <v>0</v>
      </c>
      <c r="V82" s="54">
        <v>0</v>
      </c>
      <c r="W82" s="54">
        <v>0</v>
      </c>
      <c r="X82" s="54">
        <v>0</v>
      </c>
      <c r="Y82" s="54">
        <v>0</v>
      </c>
      <c r="Z82" s="54">
        <v>0</v>
      </c>
      <c r="AA82" s="54">
        <v>0</v>
      </c>
      <c r="AB82" s="54">
        <v>0</v>
      </c>
      <c r="AC82" s="54">
        <v>0</v>
      </c>
      <c r="AD82" s="168">
        <v>0</v>
      </c>
      <c r="AE82" s="88">
        <f t="shared" si="10"/>
        <v>0</v>
      </c>
      <c r="AH82" s="53"/>
    </row>
    <row r="83" spans="1:34" ht="39.6" x14ac:dyDescent="0.3">
      <c r="A83" s="86" t="s">
        <v>73</v>
      </c>
      <c r="B83" s="53">
        <v>443</v>
      </c>
      <c r="C83" s="53" t="s">
        <v>72</v>
      </c>
      <c r="D83" s="88" t="s">
        <v>113</v>
      </c>
      <c r="E83" s="174">
        <v>5</v>
      </c>
      <c r="F83" s="88">
        <f t="shared" si="8"/>
        <v>5</v>
      </c>
      <c r="G83" s="88">
        <f t="shared" si="9"/>
        <v>0</v>
      </c>
      <c r="H83" s="88">
        <v>0</v>
      </c>
      <c r="I83" s="89">
        <v>0</v>
      </c>
      <c r="J83" s="88">
        <v>0</v>
      </c>
      <c r="K83" s="88">
        <v>0</v>
      </c>
      <c r="L83" s="88">
        <v>0</v>
      </c>
      <c r="M83" s="54">
        <v>0</v>
      </c>
      <c r="N83" s="54">
        <v>0</v>
      </c>
      <c r="O83" s="55">
        <v>0</v>
      </c>
      <c r="P83" s="55">
        <v>0</v>
      </c>
      <c r="Q83" s="55">
        <v>0</v>
      </c>
      <c r="R83" s="55">
        <v>0</v>
      </c>
      <c r="S83" s="55">
        <v>0</v>
      </c>
      <c r="T83" s="54">
        <v>0</v>
      </c>
      <c r="U83" s="54">
        <v>5</v>
      </c>
      <c r="V83" s="54">
        <v>0</v>
      </c>
      <c r="W83" s="54">
        <v>0</v>
      </c>
      <c r="X83" s="54">
        <v>0</v>
      </c>
      <c r="Y83" s="54">
        <v>0</v>
      </c>
      <c r="Z83" s="54">
        <v>0</v>
      </c>
      <c r="AA83" s="54">
        <v>0</v>
      </c>
      <c r="AB83" s="54">
        <v>0</v>
      </c>
      <c r="AC83" s="54">
        <v>0</v>
      </c>
      <c r="AD83" s="168">
        <v>0</v>
      </c>
      <c r="AE83" s="88">
        <f t="shared" si="10"/>
        <v>0</v>
      </c>
      <c r="AH83" s="53"/>
    </row>
    <row r="84" spans="1:34" ht="39.6" x14ac:dyDescent="0.3">
      <c r="A84" s="86" t="s">
        <v>37</v>
      </c>
      <c r="B84" s="53">
        <v>301</v>
      </c>
      <c r="C84" s="53" t="s">
        <v>36</v>
      </c>
      <c r="D84" s="88" t="s">
        <v>113</v>
      </c>
      <c r="E84" s="53">
        <v>333</v>
      </c>
      <c r="F84" s="88">
        <f t="shared" si="8"/>
        <v>333</v>
      </c>
      <c r="G84" s="88">
        <f t="shared" si="9"/>
        <v>0</v>
      </c>
      <c r="H84" s="88">
        <v>0</v>
      </c>
      <c r="I84" s="89">
        <v>0</v>
      </c>
      <c r="J84" s="88">
        <v>0</v>
      </c>
      <c r="K84" s="88">
        <v>0</v>
      </c>
      <c r="L84" s="88">
        <v>0</v>
      </c>
      <c r="M84" s="54">
        <v>0</v>
      </c>
      <c r="N84" s="54">
        <v>0</v>
      </c>
      <c r="O84" s="55">
        <v>94</v>
      </c>
      <c r="P84" s="55">
        <v>95</v>
      </c>
      <c r="Q84" s="55">
        <v>94</v>
      </c>
      <c r="R84" s="55">
        <v>50</v>
      </c>
      <c r="S84" s="55">
        <v>0</v>
      </c>
      <c r="T84" s="54">
        <v>0</v>
      </c>
      <c r="U84" s="54">
        <v>0</v>
      </c>
      <c r="V84" s="54">
        <v>0</v>
      </c>
      <c r="W84" s="54">
        <v>0</v>
      </c>
      <c r="X84" s="54">
        <v>0</v>
      </c>
      <c r="Y84" s="54">
        <v>0</v>
      </c>
      <c r="Z84" s="54">
        <v>0</v>
      </c>
      <c r="AA84" s="54">
        <v>0</v>
      </c>
      <c r="AB84" s="54">
        <v>0</v>
      </c>
      <c r="AC84" s="54">
        <v>0</v>
      </c>
      <c r="AD84" s="168">
        <v>0</v>
      </c>
      <c r="AE84" s="88">
        <f t="shared" si="10"/>
        <v>333</v>
      </c>
      <c r="AH84" s="53"/>
    </row>
    <row r="85" spans="1:34" ht="39.6" x14ac:dyDescent="0.3">
      <c r="A85" s="86" t="s">
        <v>33</v>
      </c>
      <c r="B85" s="53">
        <v>515</v>
      </c>
      <c r="C85" s="53" t="s">
        <v>32</v>
      </c>
      <c r="D85" s="88" t="s">
        <v>113</v>
      </c>
      <c r="E85" s="88">
        <v>158</v>
      </c>
      <c r="F85" s="88">
        <f t="shared" si="8"/>
        <v>158</v>
      </c>
      <c r="G85" s="88">
        <f t="shared" si="9"/>
        <v>0</v>
      </c>
      <c r="H85" s="88">
        <v>0</v>
      </c>
      <c r="I85" s="89">
        <v>0</v>
      </c>
      <c r="J85" s="88">
        <v>0</v>
      </c>
      <c r="K85" s="88">
        <v>0</v>
      </c>
      <c r="L85" s="88">
        <v>0</v>
      </c>
      <c r="M85" s="54">
        <v>0</v>
      </c>
      <c r="N85" s="54">
        <v>0</v>
      </c>
      <c r="O85" s="55">
        <v>0</v>
      </c>
      <c r="P85" s="55">
        <v>0</v>
      </c>
      <c r="Q85" s="55">
        <v>0</v>
      </c>
      <c r="R85" s="55">
        <v>79</v>
      </c>
      <c r="S85" s="55">
        <v>79</v>
      </c>
      <c r="T85" s="54">
        <v>0</v>
      </c>
      <c r="U85" s="54">
        <v>0</v>
      </c>
      <c r="V85" s="54">
        <v>0</v>
      </c>
      <c r="W85" s="54">
        <v>0</v>
      </c>
      <c r="X85" s="54">
        <v>0</v>
      </c>
      <c r="Y85" s="54">
        <v>0</v>
      </c>
      <c r="Z85" s="54">
        <v>0</v>
      </c>
      <c r="AA85" s="54">
        <v>0</v>
      </c>
      <c r="AB85" s="54">
        <v>0</v>
      </c>
      <c r="AC85" s="54">
        <v>0</v>
      </c>
      <c r="AD85" s="168">
        <v>0</v>
      </c>
      <c r="AE85" s="88">
        <f t="shared" si="10"/>
        <v>158</v>
      </c>
      <c r="AH85" s="53"/>
    </row>
    <row r="86" spans="1:34" ht="39.6" x14ac:dyDescent="0.3">
      <c r="A86" s="86" t="s">
        <v>31</v>
      </c>
      <c r="B86" s="53">
        <v>516</v>
      </c>
      <c r="C86" s="53" t="s">
        <v>30</v>
      </c>
      <c r="D86" s="88" t="s">
        <v>113</v>
      </c>
      <c r="E86" s="88">
        <v>138</v>
      </c>
      <c r="F86" s="88">
        <f t="shared" si="8"/>
        <v>138</v>
      </c>
      <c r="G86" s="88">
        <f t="shared" si="9"/>
        <v>0</v>
      </c>
      <c r="H86" s="88">
        <v>0</v>
      </c>
      <c r="I86" s="89">
        <v>0</v>
      </c>
      <c r="J86" s="88">
        <v>0</v>
      </c>
      <c r="K86" s="88">
        <v>0</v>
      </c>
      <c r="L86" s="88">
        <v>0</v>
      </c>
      <c r="M86" s="54">
        <v>0</v>
      </c>
      <c r="N86" s="54">
        <v>0</v>
      </c>
      <c r="O86" s="55">
        <v>0</v>
      </c>
      <c r="P86" s="55">
        <v>0</v>
      </c>
      <c r="Q86" s="55">
        <v>0</v>
      </c>
      <c r="R86" s="55">
        <v>69</v>
      </c>
      <c r="S86" s="55">
        <v>69</v>
      </c>
      <c r="T86" s="54">
        <v>0</v>
      </c>
      <c r="U86" s="54">
        <v>0</v>
      </c>
      <c r="V86" s="54">
        <v>0</v>
      </c>
      <c r="W86" s="54">
        <v>0</v>
      </c>
      <c r="X86" s="54">
        <v>0</v>
      </c>
      <c r="Y86" s="54">
        <v>0</v>
      </c>
      <c r="Z86" s="54">
        <v>0</v>
      </c>
      <c r="AA86" s="54">
        <v>0</v>
      </c>
      <c r="AB86" s="54">
        <v>0</v>
      </c>
      <c r="AC86" s="54">
        <v>0</v>
      </c>
      <c r="AD86" s="168">
        <v>0</v>
      </c>
      <c r="AE86" s="88">
        <f t="shared" si="10"/>
        <v>138</v>
      </c>
      <c r="AH86" s="53"/>
    </row>
    <row r="87" spans="1:34" ht="52.8" x14ac:dyDescent="0.3">
      <c r="A87" s="86" t="s">
        <v>35</v>
      </c>
      <c r="B87" s="53">
        <v>303</v>
      </c>
      <c r="C87" s="53" t="s">
        <v>34</v>
      </c>
      <c r="D87" s="88" t="s">
        <v>113</v>
      </c>
      <c r="E87" s="53">
        <v>46</v>
      </c>
      <c r="F87" s="88">
        <f t="shared" si="8"/>
        <v>46</v>
      </c>
      <c r="G87" s="88">
        <f t="shared" si="9"/>
        <v>0</v>
      </c>
      <c r="H87" s="88">
        <v>0</v>
      </c>
      <c r="I87" s="89">
        <v>0</v>
      </c>
      <c r="J87" s="88">
        <v>0</v>
      </c>
      <c r="K87" s="88">
        <v>0</v>
      </c>
      <c r="L87" s="88">
        <v>0</v>
      </c>
      <c r="M87" s="54">
        <v>0</v>
      </c>
      <c r="N87" s="54">
        <v>0</v>
      </c>
      <c r="O87" s="55">
        <v>0</v>
      </c>
      <c r="P87" s="55">
        <v>0</v>
      </c>
      <c r="Q87" s="55">
        <v>46</v>
      </c>
      <c r="R87" s="55">
        <v>0</v>
      </c>
      <c r="S87" s="55">
        <v>0</v>
      </c>
      <c r="T87" s="54">
        <v>0</v>
      </c>
      <c r="U87" s="54">
        <v>0</v>
      </c>
      <c r="V87" s="54">
        <v>0</v>
      </c>
      <c r="W87" s="54">
        <v>0</v>
      </c>
      <c r="X87" s="54">
        <v>0</v>
      </c>
      <c r="Y87" s="54">
        <v>0</v>
      </c>
      <c r="Z87" s="54">
        <v>0</v>
      </c>
      <c r="AA87" s="54">
        <v>0</v>
      </c>
      <c r="AB87" s="54">
        <v>0</v>
      </c>
      <c r="AC87" s="54">
        <v>0</v>
      </c>
      <c r="AD87" s="168">
        <v>0</v>
      </c>
      <c r="AE87" s="88">
        <f t="shared" si="10"/>
        <v>46</v>
      </c>
      <c r="AH87" s="53"/>
    </row>
    <row r="88" spans="1:34" ht="52.8" x14ac:dyDescent="0.3">
      <c r="A88" s="86" t="s">
        <v>29</v>
      </c>
      <c r="B88" s="53">
        <v>630</v>
      </c>
      <c r="C88" s="53" t="s">
        <v>28</v>
      </c>
      <c r="D88" s="88" t="s">
        <v>113</v>
      </c>
      <c r="E88" s="88">
        <v>11</v>
      </c>
      <c r="F88" s="88">
        <f t="shared" si="8"/>
        <v>11</v>
      </c>
      <c r="G88" s="88">
        <f t="shared" si="9"/>
        <v>0</v>
      </c>
      <c r="H88" s="88">
        <v>0</v>
      </c>
      <c r="I88" s="89">
        <v>0</v>
      </c>
      <c r="J88" s="88">
        <v>0</v>
      </c>
      <c r="K88" s="88">
        <v>0</v>
      </c>
      <c r="L88" s="88">
        <v>0</v>
      </c>
      <c r="M88" s="54">
        <v>0</v>
      </c>
      <c r="N88" s="54">
        <v>0</v>
      </c>
      <c r="O88" s="55">
        <v>0</v>
      </c>
      <c r="P88" s="55">
        <v>0</v>
      </c>
      <c r="Q88" s="55">
        <v>0</v>
      </c>
      <c r="R88" s="55">
        <v>0</v>
      </c>
      <c r="S88" s="55">
        <v>0</v>
      </c>
      <c r="T88" s="54">
        <v>11</v>
      </c>
      <c r="U88" s="54">
        <v>0</v>
      </c>
      <c r="V88" s="54">
        <v>0</v>
      </c>
      <c r="W88" s="54">
        <v>0</v>
      </c>
      <c r="X88" s="54">
        <v>0</v>
      </c>
      <c r="Y88" s="54">
        <v>0</v>
      </c>
      <c r="Z88" s="54">
        <v>0</v>
      </c>
      <c r="AA88" s="54">
        <v>0</v>
      </c>
      <c r="AB88" s="54">
        <v>0</v>
      </c>
      <c r="AC88" s="54">
        <v>0</v>
      </c>
      <c r="AD88" s="168">
        <v>0</v>
      </c>
      <c r="AE88" s="88">
        <f t="shared" si="10"/>
        <v>0</v>
      </c>
      <c r="AH88" s="53"/>
    </row>
    <row r="89" spans="1:34" ht="39.6" x14ac:dyDescent="0.3">
      <c r="A89" s="86" t="s">
        <v>27</v>
      </c>
      <c r="B89" s="53">
        <v>720</v>
      </c>
      <c r="C89" s="53" t="s">
        <v>1071</v>
      </c>
      <c r="D89" s="88" t="s">
        <v>113</v>
      </c>
      <c r="E89" s="88">
        <v>15</v>
      </c>
      <c r="F89" s="88">
        <f t="shared" si="8"/>
        <v>15</v>
      </c>
      <c r="G89" s="88">
        <f t="shared" si="9"/>
        <v>0</v>
      </c>
      <c r="H89" s="88">
        <v>0</v>
      </c>
      <c r="I89" s="89">
        <v>0</v>
      </c>
      <c r="J89" s="88">
        <v>0</v>
      </c>
      <c r="K89" s="88">
        <v>0</v>
      </c>
      <c r="L89" s="88">
        <v>0</v>
      </c>
      <c r="M89" s="54">
        <v>0</v>
      </c>
      <c r="N89" s="54">
        <v>0</v>
      </c>
      <c r="O89" s="55">
        <v>0</v>
      </c>
      <c r="P89" s="55">
        <v>0</v>
      </c>
      <c r="Q89" s="55">
        <v>0</v>
      </c>
      <c r="R89" s="55">
        <v>0</v>
      </c>
      <c r="S89" s="55">
        <v>0</v>
      </c>
      <c r="T89" s="54">
        <v>0</v>
      </c>
      <c r="U89" s="54">
        <v>0</v>
      </c>
      <c r="V89" s="54">
        <v>0</v>
      </c>
      <c r="W89" s="54">
        <v>15</v>
      </c>
      <c r="X89" s="54">
        <v>0</v>
      </c>
      <c r="Y89" s="54">
        <v>0</v>
      </c>
      <c r="Z89" s="54">
        <v>0</v>
      </c>
      <c r="AA89" s="54">
        <v>0</v>
      </c>
      <c r="AB89" s="54">
        <v>0</v>
      </c>
      <c r="AC89" s="54">
        <v>0</v>
      </c>
      <c r="AD89" s="168">
        <v>0</v>
      </c>
      <c r="AE89" s="88">
        <f t="shared" si="10"/>
        <v>0</v>
      </c>
      <c r="AH89" s="53"/>
    </row>
    <row r="90" spans="1:34" ht="26.4" x14ac:dyDescent="0.3">
      <c r="A90" s="86" t="s">
        <v>1160</v>
      </c>
      <c r="B90" s="86"/>
      <c r="C90" s="86" t="s">
        <v>1161</v>
      </c>
      <c r="D90" s="89" t="s">
        <v>113</v>
      </c>
      <c r="E90" s="89">
        <v>100</v>
      </c>
      <c r="F90" s="89">
        <v>100</v>
      </c>
      <c r="G90" s="89">
        <v>0</v>
      </c>
      <c r="H90" s="89">
        <v>0</v>
      </c>
      <c r="I90" s="89">
        <v>0</v>
      </c>
      <c r="J90" s="89">
        <v>0</v>
      </c>
      <c r="K90" s="89">
        <v>0</v>
      </c>
      <c r="L90" s="89">
        <v>0</v>
      </c>
      <c r="M90" s="168">
        <v>0</v>
      </c>
      <c r="N90" s="168">
        <v>0</v>
      </c>
      <c r="O90" s="185">
        <v>0</v>
      </c>
      <c r="P90" s="185">
        <v>0</v>
      </c>
      <c r="Q90" s="185">
        <v>0</v>
      </c>
      <c r="R90" s="185">
        <v>0</v>
      </c>
      <c r="S90" s="185">
        <v>0</v>
      </c>
      <c r="T90" s="168">
        <v>50</v>
      </c>
      <c r="U90" s="168">
        <v>50</v>
      </c>
      <c r="V90" s="168">
        <v>0</v>
      </c>
      <c r="W90" s="168">
        <v>0</v>
      </c>
      <c r="X90" s="168">
        <v>0</v>
      </c>
      <c r="Y90" s="168">
        <v>0</v>
      </c>
      <c r="Z90" s="168">
        <v>0</v>
      </c>
      <c r="AA90" s="168">
        <v>0</v>
      </c>
      <c r="AB90" s="168">
        <v>0</v>
      </c>
      <c r="AC90" s="168">
        <v>0</v>
      </c>
      <c r="AD90" s="168"/>
      <c r="AE90" s="88">
        <f t="shared" si="10"/>
        <v>0</v>
      </c>
      <c r="AH90" s="86"/>
    </row>
    <row r="91" spans="1:34" ht="26.4" x14ac:dyDescent="0.3">
      <c r="A91" s="86" t="s">
        <v>26</v>
      </c>
      <c r="B91" s="53" t="s">
        <v>603</v>
      </c>
      <c r="C91" s="53" t="s">
        <v>25</v>
      </c>
      <c r="D91" s="88" t="s">
        <v>113</v>
      </c>
      <c r="E91" s="88">
        <v>2100</v>
      </c>
      <c r="F91" s="88">
        <f t="shared" si="8"/>
        <v>2100</v>
      </c>
      <c r="G91" s="88">
        <f t="shared" si="9"/>
        <v>0</v>
      </c>
      <c r="H91" s="88">
        <v>0</v>
      </c>
      <c r="I91" s="89">
        <v>0</v>
      </c>
      <c r="J91" s="88">
        <v>0</v>
      </c>
      <c r="K91" s="88">
        <v>0</v>
      </c>
      <c r="L91" s="88">
        <v>0</v>
      </c>
      <c r="M91" s="54">
        <v>0</v>
      </c>
      <c r="N91" s="54">
        <v>0</v>
      </c>
      <c r="O91" s="55">
        <v>0</v>
      </c>
      <c r="P91" s="55">
        <v>0</v>
      </c>
      <c r="Q91" s="55">
        <v>0</v>
      </c>
      <c r="R91" s="55">
        <v>105</v>
      </c>
      <c r="S91" s="55">
        <v>220</v>
      </c>
      <c r="T91" s="54">
        <v>220</v>
      </c>
      <c r="U91" s="54">
        <v>220</v>
      </c>
      <c r="V91" s="54">
        <v>220</v>
      </c>
      <c r="W91" s="54">
        <v>220</v>
      </c>
      <c r="X91" s="54">
        <v>175</v>
      </c>
      <c r="Y91" s="54">
        <v>175</v>
      </c>
      <c r="Z91" s="54">
        <v>175</v>
      </c>
      <c r="AA91" s="54">
        <v>130</v>
      </c>
      <c r="AB91" s="54">
        <v>120</v>
      </c>
      <c r="AC91" s="54">
        <v>120</v>
      </c>
      <c r="AD91" s="168">
        <v>0</v>
      </c>
      <c r="AE91" s="88">
        <f t="shared" si="10"/>
        <v>325</v>
      </c>
      <c r="AH91" s="53"/>
    </row>
    <row r="92" spans="1:34" ht="52.8" x14ac:dyDescent="0.3">
      <c r="A92" s="86" t="s">
        <v>24</v>
      </c>
      <c r="B92" s="53" t="s">
        <v>603</v>
      </c>
      <c r="C92" s="53" t="s">
        <v>23</v>
      </c>
      <c r="D92" s="88" t="s">
        <v>113</v>
      </c>
      <c r="E92" s="88">
        <v>2850</v>
      </c>
      <c r="F92" s="88">
        <f t="shared" si="8"/>
        <v>2665</v>
      </c>
      <c r="G92" s="88">
        <f t="shared" si="9"/>
        <v>185</v>
      </c>
      <c r="H92" s="88">
        <v>0</v>
      </c>
      <c r="I92" s="89">
        <v>0</v>
      </c>
      <c r="J92" s="88">
        <v>0</v>
      </c>
      <c r="K92" s="88">
        <v>0</v>
      </c>
      <c r="L92" s="88">
        <v>0</v>
      </c>
      <c r="M92" s="54">
        <v>0</v>
      </c>
      <c r="N92" s="54">
        <v>0</v>
      </c>
      <c r="O92" s="55">
        <v>0</v>
      </c>
      <c r="P92" s="55">
        <v>0</v>
      </c>
      <c r="Q92" s="55">
        <v>0</v>
      </c>
      <c r="R92" s="55">
        <v>0</v>
      </c>
      <c r="S92" s="55">
        <v>150</v>
      </c>
      <c r="T92" s="54">
        <v>215</v>
      </c>
      <c r="U92" s="54">
        <v>295</v>
      </c>
      <c r="V92" s="54">
        <v>280</v>
      </c>
      <c r="W92" s="54">
        <v>265</v>
      </c>
      <c r="X92" s="54">
        <v>265</v>
      </c>
      <c r="Y92" s="54">
        <v>265</v>
      </c>
      <c r="Z92" s="54">
        <v>265</v>
      </c>
      <c r="AA92" s="54">
        <v>265</v>
      </c>
      <c r="AB92" s="54">
        <v>200</v>
      </c>
      <c r="AC92" s="54">
        <v>200</v>
      </c>
      <c r="AD92" s="54">
        <v>185</v>
      </c>
      <c r="AE92" s="88">
        <f t="shared" si="10"/>
        <v>150</v>
      </c>
      <c r="AH92" s="53"/>
    </row>
    <row r="93" spans="1:34" ht="66" x14ac:dyDescent="0.3">
      <c r="A93" s="86" t="s">
        <v>22</v>
      </c>
      <c r="B93" s="53" t="s">
        <v>603</v>
      </c>
      <c r="C93" s="53" t="s">
        <v>21</v>
      </c>
      <c r="D93" s="88" t="s">
        <v>113</v>
      </c>
      <c r="E93" s="88">
        <v>3100</v>
      </c>
      <c r="F93" s="88">
        <f>SUM(I93:AC93)</f>
        <v>2190</v>
      </c>
      <c r="G93" s="88">
        <f t="shared" si="9"/>
        <v>910</v>
      </c>
      <c r="H93" s="88">
        <v>0</v>
      </c>
      <c r="I93" s="89">
        <v>0</v>
      </c>
      <c r="J93" s="88">
        <v>0</v>
      </c>
      <c r="K93" s="88">
        <v>0</v>
      </c>
      <c r="L93" s="88">
        <v>0</v>
      </c>
      <c r="M93" s="54">
        <v>0</v>
      </c>
      <c r="N93" s="54">
        <v>0</v>
      </c>
      <c r="O93" s="55">
        <v>0</v>
      </c>
      <c r="P93" s="55">
        <v>0</v>
      </c>
      <c r="Q93" s="55">
        <v>0</v>
      </c>
      <c r="R93" s="55">
        <v>0</v>
      </c>
      <c r="S93" s="55">
        <v>140</v>
      </c>
      <c r="T93" s="54">
        <v>200</v>
      </c>
      <c r="U93" s="54">
        <v>200</v>
      </c>
      <c r="V93" s="54">
        <v>200</v>
      </c>
      <c r="W93" s="54">
        <v>200</v>
      </c>
      <c r="X93" s="54">
        <v>200</v>
      </c>
      <c r="Y93" s="54">
        <v>200</v>
      </c>
      <c r="Z93" s="54">
        <v>200</v>
      </c>
      <c r="AA93" s="54">
        <v>200</v>
      </c>
      <c r="AB93" s="54">
        <v>225</v>
      </c>
      <c r="AC93" s="54">
        <v>225</v>
      </c>
      <c r="AD93" s="54">
        <v>225</v>
      </c>
      <c r="AE93" s="88">
        <f t="shared" si="10"/>
        <v>140</v>
      </c>
      <c r="AH93" s="53"/>
    </row>
    <row r="94" spans="1:34" x14ac:dyDescent="0.3">
      <c r="A94" s="178"/>
      <c r="B94" s="179"/>
      <c r="C94" s="179"/>
      <c r="D94" s="179"/>
      <c r="E94" s="180" t="s">
        <v>753</v>
      </c>
      <c r="F94" s="92">
        <f>SUM(F49:F93)</f>
        <v>10231</v>
      </c>
      <c r="G94" s="92">
        <f>SUM(G49:G93)</f>
        <v>1460</v>
      </c>
      <c r="H94" s="92">
        <f t="shared" ref="H94:AD94" si="11">SUM(H49:H93)</f>
        <v>0</v>
      </c>
      <c r="I94" s="92">
        <f t="shared" si="11"/>
        <v>0</v>
      </c>
      <c r="J94" s="92">
        <f t="shared" si="11"/>
        <v>0</v>
      </c>
      <c r="K94" s="92">
        <f t="shared" si="11"/>
        <v>0</v>
      </c>
      <c r="L94" s="92">
        <f t="shared" si="11"/>
        <v>0</v>
      </c>
      <c r="M94" s="92">
        <f t="shared" si="11"/>
        <v>0</v>
      </c>
      <c r="N94" s="92">
        <f t="shared" si="11"/>
        <v>0</v>
      </c>
      <c r="O94" s="175">
        <f t="shared" si="11"/>
        <v>101</v>
      </c>
      <c r="P94" s="175">
        <f t="shared" si="11"/>
        <v>285</v>
      </c>
      <c r="Q94" s="175">
        <f t="shared" si="11"/>
        <v>706</v>
      </c>
      <c r="R94" s="175">
        <f t="shared" si="11"/>
        <v>818</v>
      </c>
      <c r="S94" s="175">
        <f t="shared" si="11"/>
        <v>1043</v>
      </c>
      <c r="T94" s="92">
        <f t="shared" si="11"/>
        <v>1036</v>
      </c>
      <c r="U94" s="92">
        <f t="shared" si="11"/>
        <v>981</v>
      </c>
      <c r="V94" s="92">
        <f t="shared" si="11"/>
        <v>741</v>
      </c>
      <c r="W94" s="92">
        <f t="shared" si="11"/>
        <v>700</v>
      </c>
      <c r="X94" s="92">
        <f t="shared" si="11"/>
        <v>640</v>
      </c>
      <c r="Y94" s="92">
        <f t="shared" si="11"/>
        <v>640</v>
      </c>
      <c r="Z94" s="92">
        <f t="shared" si="11"/>
        <v>640</v>
      </c>
      <c r="AA94" s="92">
        <f t="shared" si="11"/>
        <v>645</v>
      </c>
      <c r="AB94" s="92">
        <f t="shared" si="11"/>
        <v>625</v>
      </c>
      <c r="AC94" s="92">
        <f t="shared" si="11"/>
        <v>630</v>
      </c>
      <c r="AD94" s="92">
        <f t="shared" si="11"/>
        <v>460</v>
      </c>
      <c r="AE94" s="92">
        <f t="shared" si="10"/>
        <v>2953</v>
      </c>
      <c r="AH94" s="181"/>
    </row>
  </sheetData>
  <mergeCells count="2">
    <mergeCell ref="A35:A36"/>
    <mergeCell ref="B35:D35"/>
  </mergeCells>
  <conditionalFormatting sqref="A48:A94">
    <cfRule type="duplicateValues" dxfId="10" priority="1"/>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2E3397-8CB1-48FC-BCED-8A7932E2DE33}">
  <dimension ref="A1:E20"/>
  <sheetViews>
    <sheetView workbookViewId="0">
      <selection activeCell="B8" sqref="B8:C17"/>
    </sheetView>
  </sheetViews>
  <sheetFormatPr defaultRowHeight="14.4" x14ac:dyDescent="0.3"/>
  <cols>
    <col min="1" max="1" width="57.33203125" bestFit="1" customWidth="1"/>
    <col min="2" max="2" width="9.5546875" bestFit="1" customWidth="1"/>
  </cols>
  <sheetData>
    <row r="1" spans="1:5" ht="15" thickBot="1" x14ac:dyDescent="0.35">
      <c r="A1" s="69" t="s">
        <v>738</v>
      </c>
      <c r="B1" s="1"/>
    </row>
    <row r="2" spans="1:5" x14ac:dyDescent="0.3">
      <c r="A2" s="1"/>
      <c r="B2" s="1"/>
    </row>
    <row r="3" spans="1:5" ht="26.4" x14ac:dyDescent="0.3">
      <c r="A3" s="72" t="s">
        <v>875</v>
      </c>
      <c r="B3" s="77" t="s">
        <v>1140</v>
      </c>
      <c r="C3" s="77" t="s">
        <v>1141</v>
      </c>
    </row>
    <row r="4" spans="1:5" x14ac:dyDescent="0.3">
      <c r="A4" s="73" t="s">
        <v>751</v>
      </c>
      <c r="B4" s="73">
        <f>881*(2040-2020)</f>
        <v>17620</v>
      </c>
      <c r="C4" s="73">
        <f>881*(2041-2021)</f>
        <v>17620</v>
      </c>
    </row>
    <row r="5" spans="1:5" x14ac:dyDescent="0.3">
      <c r="A5" s="73" t="s">
        <v>1142</v>
      </c>
      <c r="B5" s="73">
        <f>153*(2040-2020)</f>
        <v>3060</v>
      </c>
      <c r="C5" s="73">
        <f>153*(2041-2021)</f>
        <v>3060</v>
      </c>
    </row>
    <row r="6" spans="1:5" x14ac:dyDescent="0.3">
      <c r="A6" s="74" t="s">
        <v>729</v>
      </c>
      <c r="B6" s="74">
        <f>SUM(B4:B5)</f>
        <v>20680</v>
      </c>
      <c r="C6" s="74">
        <f t="shared" ref="C6" si="0">SUM(C4:C5)</f>
        <v>20680</v>
      </c>
    </row>
    <row r="7" spans="1:5" x14ac:dyDescent="0.3">
      <c r="A7" s="72" t="s">
        <v>0</v>
      </c>
      <c r="B7" s="75"/>
      <c r="C7" s="75"/>
    </row>
    <row r="8" spans="1:5" x14ac:dyDescent="0.3">
      <c r="A8" s="76" t="s">
        <v>797</v>
      </c>
      <c r="B8" s="73">
        <f>SUM('Housing Trajectory'!C8:G8)</f>
        <v>6706</v>
      </c>
      <c r="C8" s="73">
        <f>SUM('Housing Trajectory'!C29:F29)</f>
        <v>5889</v>
      </c>
    </row>
    <row r="9" spans="1:5" x14ac:dyDescent="0.3">
      <c r="A9" s="76" t="s">
        <v>733</v>
      </c>
      <c r="B9" s="73">
        <f>SUM('Housing Trajectory'!C9:V9)</f>
        <v>9601</v>
      </c>
      <c r="C9" s="73">
        <f>SUM('Housing Trajectory'!C30:V30)</f>
        <v>10231</v>
      </c>
    </row>
    <row r="10" spans="1:5" x14ac:dyDescent="0.3">
      <c r="A10" s="76" t="s">
        <v>734</v>
      </c>
      <c r="B10" s="73">
        <f>SUM('Housing Trajectory'!C10:V10)</f>
        <v>3530</v>
      </c>
      <c r="C10" s="73">
        <f>SUM('Housing Trajectory'!C31:V31)</f>
        <v>3530</v>
      </c>
    </row>
    <row r="11" spans="1:5" x14ac:dyDescent="0.3">
      <c r="A11" s="159" t="s">
        <v>877</v>
      </c>
      <c r="B11" s="160">
        <f>SUM('Housing Trajectory'!C11:V11)</f>
        <v>2792</v>
      </c>
      <c r="C11" s="160">
        <f>SUM('Housing Trajectory'!C32:V32)</f>
        <v>2792</v>
      </c>
      <c r="E11" s="184"/>
    </row>
    <row r="12" spans="1:5" x14ac:dyDescent="0.3">
      <c r="A12" s="159" t="s">
        <v>744</v>
      </c>
      <c r="B12" s="160">
        <f>SUM('Housing Trajectory'!C12:V12)</f>
        <v>738</v>
      </c>
      <c r="C12" s="160">
        <f>SUM('Housing Trajectory'!C33:V33)</f>
        <v>738</v>
      </c>
      <c r="E12" s="5"/>
    </row>
    <row r="13" spans="1:5" x14ac:dyDescent="0.3">
      <c r="A13" s="76" t="s">
        <v>735</v>
      </c>
      <c r="B13" s="73">
        <f>SUM('Housing Trajectory'!C13:V13)</f>
        <v>328</v>
      </c>
      <c r="C13" s="73">
        <f>SUM('Housing Trajectory'!C34:V34)</f>
        <v>328</v>
      </c>
    </row>
    <row r="14" spans="1:5" x14ac:dyDescent="0.3">
      <c r="A14" s="159" t="s">
        <v>877</v>
      </c>
      <c r="B14" s="160">
        <f>SUM('Housing Trajectory'!C14:V14)</f>
        <v>109</v>
      </c>
      <c r="C14" s="160">
        <f>SUM('Housing Trajectory'!C35:V35)</f>
        <v>109</v>
      </c>
    </row>
    <row r="15" spans="1:5" x14ac:dyDescent="0.3">
      <c r="A15" s="159" t="s">
        <v>744</v>
      </c>
      <c r="B15" s="160">
        <f>SUM('Housing Trajectory'!C15:V15)</f>
        <v>209</v>
      </c>
      <c r="C15" s="160">
        <f>SUM('Housing Trajectory'!C36:V36)</f>
        <v>209</v>
      </c>
    </row>
    <row r="16" spans="1:5" x14ac:dyDescent="0.3">
      <c r="A16" s="76" t="s">
        <v>732</v>
      </c>
      <c r="B16" s="73">
        <f>SUM('Housing Trajectory'!C16:V16)</f>
        <v>1440</v>
      </c>
      <c r="C16" s="73">
        <f>SUM('Housing Trajectory'!C37:V37)</f>
        <v>1560</v>
      </c>
    </row>
    <row r="17" spans="1:3" x14ac:dyDescent="0.3">
      <c r="A17" s="76" t="s">
        <v>730</v>
      </c>
      <c r="B17" s="73">
        <f>SUM('Housing Trajectory'!C17:V17)</f>
        <v>-20.9</v>
      </c>
      <c r="C17" s="73">
        <f>SUM('Housing Trajectory'!C38:V38)</f>
        <v>-20.9</v>
      </c>
    </row>
    <row r="18" spans="1:3" x14ac:dyDescent="0.3">
      <c r="A18" s="74" t="s">
        <v>727</v>
      </c>
      <c r="B18" s="74">
        <f>SUM(B8:B10,B13,B16:B17)</f>
        <v>21584.1</v>
      </c>
      <c r="C18" s="74">
        <f t="shared" ref="C18" si="1">SUM(C8:C10,C13,C16:C17)</f>
        <v>21517.1</v>
      </c>
    </row>
    <row r="19" spans="1:3" x14ac:dyDescent="0.3">
      <c r="A19" s="72" t="s">
        <v>909</v>
      </c>
      <c r="B19" s="75">
        <f>B18-B6</f>
        <v>904.09999999999854</v>
      </c>
      <c r="C19" s="75">
        <f t="shared" ref="C19" si="2">C18-C6</f>
        <v>837.09999999999854</v>
      </c>
    </row>
    <row r="20" spans="1:3" x14ac:dyDescent="0.3">
      <c r="A20" s="1"/>
      <c r="B20" s="1"/>
    </row>
  </sheetData>
  <phoneticPr fontId="4"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433FBA-70D7-4B7C-9906-FACC968FE7EE}">
  <dimension ref="A1:E35"/>
  <sheetViews>
    <sheetView workbookViewId="0">
      <selection activeCell="B21" sqref="B21:C35"/>
    </sheetView>
  </sheetViews>
  <sheetFormatPr defaultRowHeight="14.4" x14ac:dyDescent="0.3"/>
  <cols>
    <col min="1" max="1" width="56.33203125" bestFit="1" customWidth="1"/>
    <col min="2" max="3" width="24" style="2" customWidth="1"/>
    <col min="4" max="4" width="69.6640625" bestFit="1" customWidth="1"/>
    <col min="5" max="5" width="16.5546875" customWidth="1"/>
  </cols>
  <sheetData>
    <row r="1" spans="1:5" ht="15" thickBot="1" x14ac:dyDescent="0.35">
      <c r="A1" s="69" t="s">
        <v>1143</v>
      </c>
      <c r="B1" s="49"/>
      <c r="C1" s="49"/>
      <c r="D1" s="8"/>
      <c r="E1" s="8"/>
    </row>
    <row r="2" spans="1:5" ht="15" hidden="1" thickBot="1" x14ac:dyDescent="0.35">
      <c r="A2" s="169" t="s">
        <v>1140</v>
      </c>
      <c r="B2" s="50"/>
      <c r="C2" s="50"/>
    </row>
    <row r="3" spans="1:5" ht="53.4" hidden="1" thickBot="1" x14ac:dyDescent="0.35">
      <c r="A3" s="171" t="s">
        <v>1144</v>
      </c>
      <c r="B3" s="171" t="s">
        <v>1145</v>
      </c>
      <c r="C3" s="171" t="s">
        <v>1146</v>
      </c>
    </row>
    <row r="4" spans="1:5" hidden="1" x14ac:dyDescent="0.3">
      <c r="A4" s="73" t="s">
        <v>1153</v>
      </c>
      <c r="B4" s="78">
        <f>SUM('Housing Trajectory'!C8:H10,'Housing Trajectory'!C13:H13,'Housing Trajectory'!C16:H17)</f>
        <v>7836.9</v>
      </c>
      <c r="C4" s="79"/>
    </row>
    <row r="5" spans="1:5" hidden="1" x14ac:dyDescent="0.3">
      <c r="A5" s="73" t="s">
        <v>1148</v>
      </c>
      <c r="B5" s="78">
        <f>'Summary of Supply'!B6-'5YHLS Position'!B4</f>
        <v>12843.1</v>
      </c>
      <c r="C5" s="79"/>
    </row>
    <row r="6" spans="1:5" hidden="1" x14ac:dyDescent="0.3">
      <c r="A6" s="73" t="s">
        <v>1149</v>
      </c>
      <c r="B6" s="78">
        <f>((B5/15)*5)-B7</f>
        <v>3516.0333333333338</v>
      </c>
      <c r="C6" s="78">
        <f>881*5</f>
        <v>4405</v>
      </c>
    </row>
    <row r="7" spans="1:5" hidden="1" x14ac:dyDescent="0.3">
      <c r="A7" s="73" t="s">
        <v>1150</v>
      </c>
      <c r="B7" s="78">
        <f>C7</f>
        <v>765</v>
      </c>
      <c r="C7" s="78">
        <f>153*5</f>
        <v>765</v>
      </c>
    </row>
    <row r="8" spans="1:5" hidden="1" x14ac:dyDescent="0.3">
      <c r="A8" s="73" t="s">
        <v>726</v>
      </c>
      <c r="B8" s="78">
        <f>(SUM(B6:B7))*0.05</f>
        <v>214.0516666666667</v>
      </c>
      <c r="C8" s="78">
        <f>(SUM(C6:C7))*0.05</f>
        <v>258.5</v>
      </c>
    </row>
    <row r="9" spans="1:5" hidden="1" x14ac:dyDescent="0.3">
      <c r="A9" s="74" t="s">
        <v>1151</v>
      </c>
      <c r="B9" s="80">
        <f>SUM(B6:B8)</f>
        <v>4495.085</v>
      </c>
      <c r="C9" s="80">
        <f>SUM(C6:C8)</f>
        <v>5428.5</v>
      </c>
    </row>
    <row r="10" spans="1:5" ht="15" hidden="1" thickBot="1" x14ac:dyDescent="0.35">
      <c r="A10" s="74" t="s">
        <v>1152</v>
      </c>
      <c r="B10" s="80">
        <f>B9/5</f>
        <v>899.01700000000005</v>
      </c>
      <c r="C10" s="80">
        <f>C9/5</f>
        <v>1085.7</v>
      </c>
    </row>
    <row r="11" spans="1:5" ht="15" hidden="1" thickBot="1" x14ac:dyDescent="0.35">
      <c r="A11" s="172" t="s">
        <v>0</v>
      </c>
      <c r="B11" s="172"/>
      <c r="C11" s="172"/>
    </row>
    <row r="12" spans="1:5" hidden="1" x14ac:dyDescent="0.3">
      <c r="A12" s="76" t="s">
        <v>733</v>
      </c>
      <c r="B12" s="78">
        <f>SUM('Housing Trajectory'!I9:M9)</f>
        <v>2953</v>
      </c>
      <c r="C12" s="78">
        <f>B12</f>
        <v>2953</v>
      </c>
    </row>
    <row r="13" spans="1:5" hidden="1" x14ac:dyDescent="0.3">
      <c r="A13" s="76" t="s">
        <v>734</v>
      </c>
      <c r="B13" s="78">
        <f>SUM('Housing Trajectory'!I10:M10)</f>
        <v>2401</v>
      </c>
      <c r="C13" s="78">
        <f t="shared" ref="C13:C16" si="0">B13</f>
        <v>2401</v>
      </c>
    </row>
    <row r="14" spans="1:5" hidden="1" x14ac:dyDescent="0.3">
      <c r="A14" s="76" t="s">
        <v>735</v>
      </c>
      <c r="B14" s="78">
        <f>SUM('Housing Trajectory'!I13:M13)</f>
        <v>219</v>
      </c>
      <c r="C14" s="78">
        <f t="shared" si="0"/>
        <v>219</v>
      </c>
    </row>
    <row r="15" spans="1:5" hidden="1" x14ac:dyDescent="0.3">
      <c r="A15" s="76" t="s">
        <v>732</v>
      </c>
      <c r="B15" s="78">
        <f>SUM('Housing Trajectory'!I16:M16)</f>
        <v>360</v>
      </c>
      <c r="C15" s="78">
        <f t="shared" si="0"/>
        <v>360</v>
      </c>
    </row>
    <row r="16" spans="1:5" hidden="1" x14ac:dyDescent="0.3">
      <c r="A16" s="76" t="s">
        <v>730</v>
      </c>
      <c r="B16" s="78">
        <f>SUM('Housing Trajectory'!I17:M17)</f>
        <v>-18.799999999999997</v>
      </c>
      <c r="C16" s="78">
        <f t="shared" si="0"/>
        <v>-18.799999999999997</v>
      </c>
    </row>
    <row r="17" spans="1:3" ht="15" hidden="1" thickBot="1" x14ac:dyDescent="0.35">
      <c r="A17" s="74" t="s">
        <v>727</v>
      </c>
      <c r="B17" s="80">
        <f>SUM(B12:B16)</f>
        <v>5914.2</v>
      </c>
      <c r="C17" s="80">
        <f>SUM(C12:C16)</f>
        <v>5914.2</v>
      </c>
    </row>
    <row r="18" spans="1:3" ht="15" hidden="1" thickBot="1" x14ac:dyDescent="0.35">
      <c r="A18" s="172" t="s">
        <v>724</v>
      </c>
      <c r="B18" s="172">
        <f>B17/B10</f>
        <v>6.5785185374692574</v>
      </c>
      <c r="C18" s="172">
        <f>C17/C10</f>
        <v>5.4473611494888088</v>
      </c>
    </row>
    <row r="19" spans="1:3" ht="15" thickBot="1" x14ac:dyDescent="0.35">
      <c r="A19" s="169" t="s">
        <v>1141</v>
      </c>
    </row>
    <row r="20" spans="1:3" ht="53.4" thickBot="1" x14ac:dyDescent="0.35">
      <c r="A20" s="171" t="str">
        <f>A3</f>
        <v>Housing requirement</v>
      </c>
      <c r="B20" s="171" t="str">
        <f t="shared" ref="B20:C20" si="1">B3</f>
        <v>Expected position at adoption (taking account of existing completions)</v>
      </c>
      <c r="C20" s="171" t="str">
        <f t="shared" si="1"/>
        <v>Expected position at adoption (not taking account of existing completions)</v>
      </c>
    </row>
    <row r="21" spans="1:3" x14ac:dyDescent="0.3">
      <c r="A21" s="73" t="s">
        <v>1147</v>
      </c>
      <c r="B21" s="78">
        <f>SUM('Housing Trajectory'!C29:G31,'Housing Trajectory'!C34:G34,'Housing Trajectory'!C37:G38)</f>
        <v>7019.9</v>
      </c>
      <c r="C21" s="79"/>
    </row>
    <row r="22" spans="1:3" x14ac:dyDescent="0.3">
      <c r="A22" s="73" t="s">
        <v>1148</v>
      </c>
      <c r="B22" s="78">
        <f>'Summary of Supply'!C6-B21</f>
        <v>13660.1</v>
      </c>
      <c r="C22" s="79"/>
    </row>
    <row r="23" spans="1:3" x14ac:dyDescent="0.3">
      <c r="A23" s="73" t="s">
        <v>1149</v>
      </c>
      <c r="B23" s="78">
        <f>((B22/15)*5)-B24</f>
        <v>3788.3666666666668</v>
      </c>
      <c r="C23" s="78">
        <f>881*5</f>
        <v>4405</v>
      </c>
    </row>
    <row r="24" spans="1:3" x14ac:dyDescent="0.3">
      <c r="A24" s="73" t="s">
        <v>1150</v>
      </c>
      <c r="B24" s="78">
        <f>C24</f>
        <v>765</v>
      </c>
      <c r="C24" s="78">
        <f>153*5</f>
        <v>765</v>
      </c>
    </row>
    <row r="25" spans="1:3" x14ac:dyDescent="0.3">
      <c r="A25" s="73" t="s">
        <v>726</v>
      </c>
      <c r="B25" s="78">
        <f>(SUM(B23:B24))*0.05</f>
        <v>227.66833333333335</v>
      </c>
      <c r="C25" s="78">
        <f>(SUM(C23:C24))*0.05</f>
        <v>258.5</v>
      </c>
    </row>
    <row r="26" spans="1:3" x14ac:dyDescent="0.3">
      <c r="A26" s="74" t="s">
        <v>725</v>
      </c>
      <c r="B26" s="80">
        <f>SUM(B23:B25)</f>
        <v>4781.0349999999999</v>
      </c>
      <c r="C26" s="80">
        <f>SUM(C23:C25)</f>
        <v>5428.5</v>
      </c>
    </row>
    <row r="27" spans="1:3" ht="15" thickBot="1" x14ac:dyDescent="0.35">
      <c r="A27" s="74" t="s">
        <v>876</v>
      </c>
      <c r="B27" s="80">
        <f>B26/5</f>
        <v>956.20699999999999</v>
      </c>
      <c r="C27" s="80">
        <f>C26/5</f>
        <v>1085.7</v>
      </c>
    </row>
    <row r="28" spans="1:3" ht="15" thickBot="1" x14ac:dyDescent="0.35">
      <c r="A28" s="172" t="s">
        <v>0</v>
      </c>
      <c r="B28" s="172"/>
      <c r="C28" s="172"/>
    </row>
    <row r="29" spans="1:3" x14ac:dyDescent="0.3">
      <c r="A29" s="76" t="s">
        <v>733</v>
      </c>
      <c r="B29" s="78">
        <f>SUM('Housing Trajectory'!H30:L30)</f>
        <v>2953</v>
      </c>
      <c r="C29" s="78">
        <f>B29</f>
        <v>2953</v>
      </c>
    </row>
    <row r="30" spans="1:3" x14ac:dyDescent="0.3">
      <c r="A30" s="76" t="s">
        <v>734</v>
      </c>
      <c r="B30" s="78">
        <f>SUM('Housing Trajectory'!H31:L31)</f>
        <v>2401</v>
      </c>
      <c r="C30" s="78">
        <f t="shared" ref="C30:C33" si="2">B30</f>
        <v>2401</v>
      </c>
    </row>
    <row r="31" spans="1:3" x14ac:dyDescent="0.3">
      <c r="A31" s="76" t="s">
        <v>735</v>
      </c>
      <c r="B31" s="78">
        <f>SUM('Housing Trajectory'!H34:L34)</f>
        <v>219</v>
      </c>
      <c r="C31" s="78">
        <f t="shared" si="2"/>
        <v>219</v>
      </c>
    </row>
    <row r="32" spans="1:3" x14ac:dyDescent="0.3">
      <c r="A32" s="76" t="s">
        <v>732</v>
      </c>
      <c r="B32" s="78">
        <f>SUM('Housing Trajectory'!H37:L37)</f>
        <v>360</v>
      </c>
      <c r="C32" s="78">
        <f t="shared" si="2"/>
        <v>360</v>
      </c>
    </row>
    <row r="33" spans="1:3" x14ac:dyDescent="0.3">
      <c r="A33" s="76" t="s">
        <v>730</v>
      </c>
      <c r="B33" s="78">
        <f>SUM('Housing Trajectory'!H38:L38)</f>
        <v>-18.799999999999997</v>
      </c>
      <c r="C33" s="78">
        <f t="shared" si="2"/>
        <v>-18.799999999999997</v>
      </c>
    </row>
    <row r="34" spans="1:3" ht="15" thickBot="1" x14ac:dyDescent="0.35">
      <c r="A34" s="74" t="s">
        <v>727</v>
      </c>
      <c r="B34" s="80">
        <f>SUM(B29:B33)</f>
        <v>5914.2</v>
      </c>
      <c r="C34" s="80">
        <f>SUM(C29:C33)</f>
        <v>5914.2</v>
      </c>
    </row>
    <row r="35" spans="1:3" ht="15" thickBot="1" x14ac:dyDescent="0.35">
      <c r="A35" s="172" t="s">
        <v>724</v>
      </c>
      <c r="B35" s="172">
        <f>B34/B27</f>
        <v>6.1850624394090401</v>
      </c>
      <c r="C35" s="172">
        <f>C34/C27</f>
        <v>5.4473611494888088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41B885-6916-415D-8456-F9FF387DF35C}">
  <sheetPr>
    <tabColor theme="3" tint="0.749992370372631"/>
  </sheetPr>
  <dimension ref="A1:AK51"/>
  <sheetViews>
    <sheetView tabSelected="1" zoomScale="70" zoomScaleNormal="70" workbookViewId="0">
      <pane ySplit="5" topLeftCell="A6" activePane="bottomLeft" state="frozen"/>
      <selection pane="bottomLeft" activeCell="A3" sqref="A3"/>
    </sheetView>
  </sheetViews>
  <sheetFormatPr defaultRowHeight="14.4" x14ac:dyDescent="0.3"/>
  <cols>
    <col min="1" max="1" width="11.5546875" style="1" customWidth="1"/>
    <col min="2" max="2" width="8.6640625" style="1" bestFit="1" customWidth="1"/>
    <col min="3" max="3" width="16.44140625" style="1" customWidth="1"/>
    <col min="4" max="4" width="14.44140625" style="1" bestFit="1" customWidth="1"/>
    <col min="5" max="5" width="20.77734375" style="1" hidden="1" customWidth="1"/>
    <col min="6" max="6" width="19.44140625" style="1" hidden="1" customWidth="1"/>
    <col min="7" max="7" width="18.5546875" style="1" bestFit="1" customWidth="1"/>
    <col min="8" max="8" width="13" style="1" customWidth="1"/>
    <col min="9" max="9" width="12.44140625" style="1" customWidth="1"/>
    <col min="10" max="10" width="16.33203125" style="1" customWidth="1"/>
    <col min="11" max="11" width="9.33203125" style="1" bestFit="1" customWidth="1"/>
    <col min="12" max="16" width="7.6640625" style="1" bestFit="1" customWidth="1"/>
    <col min="17" max="20" width="7.88671875" style="1" bestFit="1" customWidth="1"/>
    <col min="21" max="23" width="9.44140625" style="1" bestFit="1" customWidth="1"/>
    <col min="24" max="31" width="7.88671875" style="1" bestFit="1" customWidth="1"/>
    <col min="32" max="32" width="7.88671875" style="1" hidden="1" customWidth="1"/>
    <col min="33" max="33" width="12.6640625" style="1" customWidth="1"/>
    <col min="34" max="34" width="40.44140625" style="50" customWidth="1"/>
    <col min="35" max="35" width="15.44140625" customWidth="1"/>
    <col min="36" max="36" width="97.44140625" style="158" customWidth="1"/>
    <col min="37" max="37" width="23.5546875" customWidth="1"/>
  </cols>
  <sheetData>
    <row r="1" spans="1:37" ht="15" thickBot="1" x14ac:dyDescent="0.35">
      <c r="A1" s="209" t="s">
        <v>741</v>
      </c>
      <c r="B1" s="210"/>
      <c r="C1" s="210"/>
      <c r="D1" s="210"/>
      <c r="E1" s="210"/>
      <c r="F1" s="210"/>
      <c r="G1" s="211"/>
    </row>
    <row r="2" spans="1:37" x14ac:dyDescent="0.3">
      <c r="A2" s="161" t="s">
        <v>924</v>
      </c>
      <c r="B2" s="162"/>
      <c r="C2" s="162"/>
      <c r="D2" s="162"/>
      <c r="E2" s="162"/>
      <c r="F2" s="162"/>
      <c r="G2" s="162"/>
    </row>
    <row r="3" spans="1:37" ht="15" thickBot="1" x14ac:dyDescent="0.35">
      <c r="A3" s="161"/>
      <c r="B3" s="162"/>
      <c r="C3" s="162"/>
      <c r="D3" s="162"/>
      <c r="E3" s="162"/>
      <c r="F3" s="162"/>
      <c r="G3" s="162"/>
    </row>
    <row r="4" spans="1:37" ht="28.95" customHeight="1" thickBot="1" x14ac:dyDescent="0.35">
      <c r="B4" s="4"/>
      <c r="C4" s="4"/>
      <c r="D4" s="4"/>
      <c r="E4" s="212" t="s">
        <v>906</v>
      </c>
      <c r="F4" s="213"/>
      <c r="G4" s="4"/>
      <c r="H4" s="4"/>
      <c r="I4" s="4"/>
      <c r="J4" s="4"/>
      <c r="K4" s="4"/>
      <c r="L4" s="4"/>
      <c r="M4" s="4"/>
      <c r="N4" s="4"/>
      <c r="Q4" s="206" t="s">
        <v>565</v>
      </c>
      <c r="R4" s="207"/>
      <c r="S4" s="207"/>
      <c r="T4" s="207"/>
      <c r="U4" s="208"/>
      <c r="AI4" s="50"/>
    </row>
    <row r="5" spans="1:37" ht="52.8" x14ac:dyDescent="0.3">
      <c r="A5" s="51" t="s">
        <v>562</v>
      </c>
      <c r="B5" s="51" t="s">
        <v>602</v>
      </c>
      <c r="C5" s="51" t="s">
        <v>303</v>
      </c>
      <c r="D5" s="51" t="s">
        <v>300</v>
      </c>
      <c r="E5" s="97" t="s">
        <v>919</v>
      </c>
      <c r="F5" s="97" t="s">
        <v>905</v>
      </c>
      <c r="G5" s="51" t="s">
        <v>907</v>
      </c>
      <c r="H5" s="51" t="s">
        <v>563</v>
      </c>
      <c r="I5" s="51" t="s">
        <v>564</v>
      </c>
      <c r="J5" s="51" t="s">
        <v>561</v>
      </c>
      <c r="K5" s="51" t="s">
        <v>607</v>
      </c>
      <c r="L5" s="51" t="s">
        <v>1</v>
      </c>
      <c r="M5" s="51" t="s">
        <v>2</v>
      </c>
      <c r="N5" s="51" t="s">
        <v>3</v>
      </c>
      <c r="O5" s="51" t="s">
        <v>4</v>
      </c>
      <c r="P5" s="51" t="s">
        <v>5</v>
      </c>
      <c r="Q5" s="52" t="s">
        <v>6</v>
      </c>
      <c r="R5" s="52" t="s">
        <v>7</v>
      </c>
      <c r="S5" s="52" t="s">
        <v>8</v>
      </c>
      <c r="T5" s="52" t="s">
        <v>9</v>
      </c>
      <c r="U5" s="52" t="s">
        <v>10</v>
      </c>
      <c r="V5" s="51" t="s">
        <v>11</v>
      </c>
      <c r="W5" s="51" t="s">
        <v>12</v>
      </c>
      <c r="X5" s="51" t="s">
        <v>13</v>
      </c>
      <c r="Y5" s="51" t="s">
        <v>14</v>
      </c>
      <c r="Z5" s="51" t="s">
        <v>15</v>
      </c>
      <c r="AA5" s="51" t="s">
        <v>16</v>
      </c>
      <c r="AB5" s="51" t="s">
        <v>17</v>
      </c>
      <c r="AC5" s="51" t="s">
        <v>18</v>
      </c>
      <c r="AD5" s="51" t="s">
        <v>19</v>
      </c>
      <c r="AE5" s="51" t="s">
        <v>20</v>
      </c>
      <c r="AF5" s="167" t="s">
        <v>1069</v>
      </c>
      <c r="AG5" s="51" t="s">
        <v>307</v>
      </c>
      <c r="AH5" s="51" t="s">
        <v>874</v>
      </c>
      <c r="AJ5" s="51" t="s">
        <v>1072</v>
      </c>
      <c r="AK5" s="51" t="s">
        <v>1073</v>
      </c>
    </row>
    <row r="6" spans="1:37" ht="145.19999999999999" x14ac:dyDescent="0.3">
      <c r="A6" s="86" t="s">
        <v>604</v>
      </c>
      <c r="B6" s="53"/>
      <c r="C6" s="53" t="s">
        <v>308</v>
      </c>
      <c r="D6" s="88" t="s">
        <v>113</v>
      </c>
      <c r="E6" s="89">
        <v>0</v>
      </c>
      <c r="F6" s="89">
        <v>250</v>
      </c>
      <c r="G6" s="88">
        <v>250</v>
      </c>
      <c r="H6" s="88">
        <f t="shared" ref="H6:H49" si="0">SUM(K6:AE6)</f>
        <v>250</v>
      </c>
      <c r="I6" s="88">
        <f t="shared" ref="I6:I50" si="1">G6-H6</f>
        <v>0</v>
      </c>
      <c r="J6" s="88">
        <v>0</v>
      </c>
      <c r="K6" s="89">
        <v>0</v>
      </c>
      <c r="L6" s="88">
        <v>0</v>
      </c>
      <c r="M6" s="88">
        <v>0</v>
      </c>
      <c r="N6" s="88">
        <v>0</v>
      </c>
      <c r="O6" s="54">
        <v>0</v>
      </c>
      <c r="P6" s="54">
        <v>0</v>
      </c>
      <c r="Q6" s="55">
        <v>0</v>
      </c>
      <c r="R6" s="55">
        <v>10</v>
      </c>
      <c r="S6" s="55">
        <v>60</v>
      </c>
      <c r="T6" s="90">
        <v>60</v>
      </c>
      <c r="U6" s="90">
        <v>60</v>
      </c>
      <c r="V6" s="88">
        <v>60</v>
      </c>
      <c r="W6" s="88">
        <v>0</v>
      </c>
      <c r="X6" s="88">
        <v>0</v>
      </c>
      <c r="Y6" s="88">
        <v>0</v>
      </c>
      <c r="Z6" s="88">
        <v>0</v>
      </c>
      <c r="AA6" s="88">
        <v>0</v>
      </c>
      <c r="AB6" s="88">
        <v>0</v>
      </c>
      <c r="AC6" s="88">
        <v>0</v>
      </c>
      <c r="AD6" s="88">
        <v>0</v>
      </c>
      <c r="AE6" s="88">
        <v>0</v>
      </c>
      <c r="AF6" s="89">
        <v>0</v>
      </c>
      <c r="AG6" s="88">
        <f>SUM(Q6:U6)</f>
        <v>190</v>
      </c>
      <c r="AH6" s="53" t="s">
        <v>881</v>
      </c>
      <c r="AI6" s="183"/>
      <c r="AJ6" s="53" t="s">
        <v>1074</v>
      </c>
      <c r="AK6" s="53" t="s">
        <v>1075</v>
      </c>
    </row>
    <row r="7" spans="1:37" ht="250.8" x14ac:dyDescent="0.3">
      <c r="A7" s="86" t="s">
        <v>85</v>
      </c>
      <c r="B7" s="53">
        <v>410</v>
      </c>
      <c r="C7" s="53" t="s">
        <v>84</v>
      </c>
      <c r="D7" s="88" t="s">
        <v>113</v>
      </c>
      <c r="E7" s="89">
        <v>0</v>
      </c>
      <c r="F7" s="89">
        <v>203</v>
      </c>
      <c r="G7" s="91">
        <v>203</v>
      </c>
      <c r="H7" s="88">
        <f t="shared" si="0"/>
        <v>203</v>
      </c>
      <c r="I7" s="88">
        <f t="shared" si="1"/>
        <v>0</v>
      </c>
      <c r="J7" s="88">
        <v>0</v>
      </c>
      <c r="K7" s="89">
        <v>0</v>
      </c>
      <c r="L7" s="88">
        <v>0</v>
      </c>
      <c r="M7" s="88">
        <v>0</v>
      </c>
      <c r="N7" s="88">
        <v>0</v>
      </c>
      <c r="O7" s="54">
        <v>0</v>
      </c>
      <c r="P7" s="54">
        <v>0</v>
      </c>
      <c r="Q7" s="55">
        <v>0</v>
      </c>
      <c r="R7" s="55">
        <v>0</v>
      </c>
      <c r="S7" s="55">
        <v>0</v>
      </c>
      <c r="T7" s="55">
        <v>23</v>
      </c>
      <c r="U7" s="55">
        <v>60</v>
      </c>
      <c r="V7" s="54">
        <v>60</v>
      </c>
      <c r="W7" s="54">
        <v>60</v>
      </c>
      <c r="X7" s="54">
        <v>0</v>
      </c>
      <c r="Y7" s="54">
        <v>0</v>
      </c>
      <c r="Z7" s="54">
        <v>0</v>
      </c>
      <c r="AA7" s="54">
        <v>0</v>
      </c>
      <c r="AB7" s="54">
        <v>0</v>
      </c>
      <c r="AC7" s="54">
        <v>0</v>
      </c>
      <c r="AD7" s="54">
        <v>0</v>
      </c>
      <c r="AE7" s="54">
        <v>0</v>
      </c>
      <c r="AF7" s="168">
        <v>0</v>
      </c>
      <c r="AG7" s="88">
        <f t="shared" ref="AG7:AG51" si="2">SUM(Q7:U7)</f>
        <v>83</v>
      </c>
      <c r="AH7" s="53" t="s">
        <v>916</v>
      </c>
      <c r="AI7" s="183"/>
      <c r="AJ7" s="53" t="s">
        <v>1076</v>
      </c>
      <c r="AK7" s="53" t="s">
        <v>1077</v>
      </c>
    </row>
    <row r="8" spans="1:37" ht="224.4" x14ac:dyDescent="0.3">
      <c r="A8" s="86" t="s">
        <v>43</v>
      </c>
      <c r="B8" s="53">
        <v>716</v>
      </c>
      <c r="C8" s="53" t="s">
        <v>42</v>
      </c>
      <c r="D8" s="88" t="s">
        <v>113</v>
      </c>
      <c r="E8" s="89">
        <v>0</v>
      </c>
      <c r="F8" s="89">
        <v>200</v>
      </c>
      <c r="G8" s="88">
        <v>200</v>
      </c>
      <c r="H8" s="88">
        <f t="shared" si="0"/>
        <v>200</v>
      </c>
      <c r="I8" s="88">
        <f t="shared" si="1"/>
        <v>0</v>
      </c>
      <c r="J8" s="88">
        <v>0</v>
      </c>
      <c r="K8" s="89">
        <v>0</v>
      </c>
      <c r="L8" s="88">
        <v>0</v>
      </c>
      <c r="M8" s="88">
        <v>0</v>
      </c>
      <c r="N8" s="88">
        <v>0</v>
      </c>
      <c r="O8" s="54">
        <v>0</v>
      </c>
      <c r="P8" s="54">
        <v>0</v>
      </c>
      <c r="Q8" s="55">
        <v>0</v>
      </c>
      <c r="R8" s="55">
        <v>0</v>
      </c>
      <c r="S8" s="55">
        <v>0</v>
      </c>
      <c r="T8" s="55">
        <v>30</v>
      </c>
      <c r="U8" s="55">
        <v>50</v>
      </c>
      <c r="V8" s="54">
        <v>50</v>
      </c>
      <c r="W8" s="54">
        <v>50</v>
      </c>
      <c r="X8" s="54">
        <v>20</v>
      </c>
      <c r="Y8" s="54">
        <v>0</v>
      </c>
      <c r="Z8" s="54">
        <v>0</v>
      </c>
      <c r="AA8" s="54">
        <v>0</v>
      </c>
      <c r="AB8" s="54">
        <v>0</v>
      </c>
      <c r="AC8" s="54">
        <v>0</v>
      </c>
      <c r="AD8" s="54">
        <v>0</v>
      </c>
      <c r="AE8" s="54">
        <v>0</v>
      </c>
      <c r="AF8" s="168">
        <v>0</v>
      </c>
      <c r="AG8" s="88">
        <f t="shared" si="2"/>
        <v>80</v>
      </c>
      <c r="AH8" s="53" t="s">
        <v>882</v>
      </c>
      <c r="AI8" s="183"/>
      <c r="AJ8" s="53" t="s">
        <v>1078</v>
      </c>
      <c r="AK8" s="53" t="s">
        <v>1079</v>
      </c>
    </row>
    <row r="9" spans="1:37" ht="237.6" x14ac:dyDescent="0.3">
      <c r="A9" s="86" t="s">
        <v>63</v>
      </c>
      <c r="B9" s="53">
        <v>472</v>
      </c>
      <c r="C9" s="53" t="s">
        <v>62</v>
      </c>
      <c r="D9" s="88" t="s">
        <v>159</v>
      </c>
      <c r="E9" s="89">
        <v>0</v>
      </c>
      <c r="F9" s="89">
        <v>166</v>
      </c>
      <c r="G9" s="53">
        <v>166</v>
      </c>
      <c r="H9" s="88">
        <f t="shared" si="0"/>
        <v>166</v>
      </c>
      <c r="I9" s="88">
        <f t="shared" si="1"/>
        <v>0</v>
      </c>
      <c r="J9" s="88">
        <v>0</v>
      </c>
      <c r="K9" s="89">
        <v>0</v>
      </c>
      <c r="L9" s="88">
        <v>0</v>
      </c>
      <c r="M9" s="88">
        <v>0</v>
      </c>
      <c r="N9" s="88">
        <v>0</v>
      </c>
      <c r="O9" s="54">
        <v>0</v>
      </c>
      <c r="P9" s="54">
        <v>0</v>
      </c>
      <c r="Q9" s="55">
        <v>0</v>
      </c>
      <c r="R9" s="55">
        <v>50</v>
      </c>
      <c r="S9" s="55">
        <v>50</v>
      </c>
      <c r="T9" s="55">
        <v>50</v>
      </c>
      <c r="U9" s="55">
        <v>16</v>
      </c>
      <c r="V9" s="54">
        <v>0</v>
      </c>
      <c r="W9" s="54">
        <v>0</v>
      </c>
      <c r="X9" s="54">
        <v>0</v>
      </c>
      <c r="Y9" s="54">
        <v>0</v>
      </c>
      <c r="Z9" s="54">
        <v>0</v>
      </c>
      <c r="AA9" s="54">
        <v>0</v>
      </c>
      <c r="AB9" s="54">
        <v>0</v>
      </c>
      <c r="AC9" s="54">
        <v>0</v>
      </c>
      <c r="AD9" s="54">
        <v>0</v>
      </c>
      <c r="AE9" s="54">
        <v>0</v>
      </c>
      <c r="AF9" s="168">
        <v>0</v>
      </c>
      <c r="AG9" s="88">
        <f t="shared" si="2"/>
        <v>166</v>
      </c>
      <c r="AH9" s="53" t="s">
        <v>883</v>
      </c>
      <c r="AI9" s="183"/>
      <c r="AJ9" s="53" t="s">
        <v>1080</v>
      </c>
      <c r="AK9" s="53" t="s">
        <v>1081</v>
      </c>
    </row>
    <row r="10" spans="1:37" ht="250.8" x14ac:dyDescent="0.3">
      <c r="A10" s="86" t="s">
        <v>77</v>
      </c>
      <c r="B10" s="53">
        <v>422</v>
      </c>
      <c r="C10" s="53" t="s">
        <v>76</v>
      </c>
      <c r="D10" s="88" t="s">
        <v>113</v>
      </c>
      <c r="E10" s="89">
        <v>0</v>
      </c>
      <c r="F10" s="89">
        <v>207</v>
      </c>
      <c r="G10" s="53">
        <v>207</v>
      </c>
      <c r="H10" s="88">
        <f t="shared" si="0"/>
        <v>207</v>
      </c>
      <c r="I10" s="88">
        <f t="shared" si="1"/>
        <v>0</v>
      </c>
      <c r="J10" s="88">
        <v>0</v>
      </c>
      <c r="K10" s="89">
        <v>0</v>
      </c>
      <c r="L10" s="88">
        <v>0</v>
      </c>
      <c r="M10" s="88">
        <v>0</v>
      </c>
      <c r="N10" s="88">
        <v>0</v>
      </c>
      <c r="O10" s="54">
        <v>0</v>
      </c>
      <c r="P10" s="54">
        <v>0</v>
      </c>
      <c r="Q10" s="55">
        <v>0</v>
      </c>
      <c r="R10" s="55">
        <v>57</v>
      </c>
      <c r="S10" s="55">
        <v>45</v>
      </c>
      <c r="T10" s="55">
        <v>105</v>
      </c>
      <c r="U10" s="55">
        <v>0</v>
      </c>
      <c r="V10" s="54">
        <v>0</v>
      </c>
      <c r="W10" s="54">
        <v>0</v>
      </c>
      <c r="X10" s="54">
        <v>0</v>
      </c>
      <c r="Y10" s="54">
        <v>0</v>
      </c>
      <c r="Z10" s="54">
        <v>0</v>
      </c>
      <c r="AA10" s="54">
        <v>0</v>
      </c>
      <c r="AB10" s="54">
        <v>0</v>
      </c>
      <c r="AC10" s="54">
        <v>0</v>
      </c>
      <c r="AD10" s="54">
        <v>0</v>
      </c>
      <c r="AE10" s="54">
        <v>0</v>
      </c>
      <c r="AF10" s="168">
        <v>0</v>
      </c>
      <c r="AG10" s="88">
        <f t="shared" si="2"/>
        <v>207</v>
      </c>
      <c r="AH10" s="53" t="s">
        <v>884</v>
      </c>
      <c r="AI10" s="183"/>
      <c r="AJ10" s="53" t="s">
        <v>1082</v>
      </c>
      <c r="AK10" s="53" t="s">
        <v>1083</v>
      </c>
    </row>
    <row r="11" spans="1:37" ht="184.8" x14ac:dyDescent="0.3">
      <c r="A11" s="86" t="s">
        <v>67</v>
      </c>
      <c r="B11" s="53" t="s">
        <v>605</v>
      </c>
      <c r="C11" s="53" t="s">
        <v>66</v>
      </c>
      <c r="D11" s="88" t="s">
        <v>181</v>
      </c>
      <c r="E11" s="89">
        <v>0</v>
      </c>
      <c r="F11" s="89">
        <v>105</v>
      </c>
      <c r="G11" s="53">
        <v>105</v>
      </c>
      <c r="H11" s="88">
        <f t="shared" si="0"/>
        <v>105</v>
      </c>
      <c r="I11" s="88">
        <f t="shared" si="1"/>
        <v>0</v>
      </c>
      <c r="J11" s="88">
        <v>0</v>
      </c>
      <c r="K11" s="89">
        <v>0</v>
      </c>
      <c r="L11" s="88">
        <v>0</v>
      </c>
      <c r="M11" s="88">
        <v>0</v>
      </c>
      <c r="N11" s="88">
        <v>0</v>
      </c>
      <c r="O11" s="54">
        <v>0</v>
      </c>
      <c r="P11" s="54">
        <v>0</v>
      </c>
      <c r="Q11" s="55">
        <v>0</v>
      </c>
      <c r="R11" s="55">
        <v>0</v>
      </c>
      <c r="S11" s="55">
        <v>0</v>
      </c>
      <c r="T11" s="55">
        <v>0</v>
      </c>
      <c r="U11" s="55">
        <v>45</v>
      </c>
      <c r="V11" s="54">
        <v>60</v>
      </c>
      <c r="W11" s="54">
        <v>0</v>
      </c>
      <c r="X11" s="54">
        <v>0</v>
      </c>
      <c r="Y11" s="54">
        <v>0</v>
      </c>
      <c r="Z11" s="54">
        <v>0</v>
      </c>
      <c r="AA11" s="54">
        <v>0</v>
      </c>
      <c r="AB11" s="54">
        <v>0</v>
      </c>
      <c r="AC11" s="54">
        <v>0</v>
      </c>
      <c r="AD11" s="54">
        <v>0</v>
      </c>
      <c r="AE11" s="54">
        <v>0</v>
      </c>
      <c r="AF11" s="168">
        <v>0</v>
      </c>
      <c r="AG11" s="88">
        <f t="shared" si="2"/>
        <v>45</v>
      </c>
      <c r="AH11" s="53" t="s">
        <v>910</v>
      </c>
      <c r="AI11" s="183"/>
      <c r="AJ11" s="53" t="s">
        <v>1084</v>
      </c>
      <c r="AK11" s="53" t="s">
        <v>1077</v>
      </c>
    </row>
    <row r="12" spans="1:37" ht="158.4" x14ac:dyDescent="0.3">
      <c r="A12" s="86" t="s">
        <v>103</v>
      </c>
      <c r="B12" s="53">
        <v>251</v>
      </c>
      <c r="C12" s="53" t="s">
        <v>102</v>
      </c>
      <c r="D12" s="88" t="s">
        <v>113</v>
      </c>
      <c r="E12" s="89">
        <v>0</v>
      </c>
      <c r="F12" s="89">
        <v>105</v>
      </c>
      <c r="G12" s="53">
        <v>105</v>
      </c>
      <c r="H12" s="88">
        <f t="shared" si="0"/>
        <v>105</v>
      </c>
      <c r="I12" s="88">
        <f t="shared" si="1"/>
        <v>0</v>
      </c>
      <c r="J12" s="88">
        <v>0</v>
      </c>
      <c r="K12" s="89">
        <v>0</v>
      </c>
      <c r="L12" s="88">
        <v>0</v>
      </c>
      <c r="M12" s="88">
        <v>0</v>
      </c>
      <c r="N12" s="88">
        <v>0</v>
      </c>
      <c r="O12" s="54">
        <v>0</v>
      </c>
      <c r="P12" s="54">
        <v>0</v>
      </c>
      <c r="Q12" s="55">
        <v>0</v>
      </c>
      <c r="R12" s="55">
        <v>0</v>
      </c>
      <c r="S12" s="55">
        <v>20</v>
      </c>
      <c r="T12" s="55">
        <v>40</v>
      </c>
      <c r="U12" s="55">
        <v>45</v>
      </c>
      <c r="V12" s="54">
        <v>0</v>
      </c>
      <c r="W12" s="54">
        <v>0</v>
      </c>
      <c r="X12" s="54">
        <v>0</v>
      </c>
      <c r="Y12" s="54">
        <v>0</v>
      </c>
      <c r="Z12" s="54">
        <v>0</v>
      </c>
      <c r="AA12" s="54">
        <v>0</v>
      </c>
      <c r="AB12" s="54">
        <v>0</v>
      </c>
      <c r="AC12" s="54">
        <v>0</v>
      </c>
      <c r="AD12" s="54">
        <v>0</v>
      </c>
      <c r="AE12" s="54">
        <v>0</v>
      </c>
      <c r="AF12" s="168">
        <v>0</v>
      </c>
      <c r="AG12" s="88">
        <f t="shared" si="2"/>
        <v>105</v>
      </c>
      <c r="AH12" s="53" t="s">
        <v>887</v>
      </c>
      <c r="AI12" s="183"/>
      <c r="AJ12" s="53" t="s">
        <v>1085</v>
      </c>
      <c r="AK12" s="53" t="s">
        <v>1086</v>
      </c>
    </row>
    <row r="13" spans="1:37" ht="145.19999999999999" x14ac:dyDescent="0.3">
      <c r="A13" s="86" t="s">
        <v>39</v>
      </c>
      <c r="B13" s="53">
        <v>719</v>
      </c>
      <c r="C13" s="53" t="s">
        <v>38</v>
      </c>
      <c r="D13" s="88" t="s">
        <v>113</v>
      </c>
      <c r="E13" s="89">
        <v>0</v>
      </c>
      <c r="F13" s="89">
        <v>90</v>
      </c>
      <c r="G13" s="88">
        <v>90</v>
      </c>
      <c r="H13" s="88">
        <f t="shared" si="0"/>
        <v>90</v>
      </c>
      <c r="I13" s="88">
        <f t="shared" si="1"/>
        <v>0</v>
      </c>
      <c r="J13" s="88">
        <v>0</v>
      </c>
      <c r="K13" s="89">
        <v>0</v>
      </c>
      <c r="L13" s="88">
        <v>0</v>
      </c>
      <c r="M13" s="88">
        <v>0</v>
      </c>
      <c r="N13" s="88">
        <v>0</v>
      </c>
      <c r="O13" s="54">
        <v>0</v>
      </c>
      <c r="P13" s="54">
        <v>0</v>
      </c>
      <c r="Q13" s="55">
        <v>0</v>
      </c>
      <c r="R13" s="55">
        <v>0</v>
      </c>
      <c r="S13" s="55">
        <v>30</v>
      </c>
      <c r="T13" s="55">
        <v>30</v>
      </c>
      <c r="U13" s="55">
        <v>30</v>
      </c>
      <c r="V13" s="54">
        <v>0</v>
      </c>
      <c r="W13" s="54">
        <v>0</v>
      </c>
      <c r="X13" s="54">
        <v>0</v>
      </c>
      <c r="Y13" s="54">
        <v>0</v>
      </c>
      <c r="Z13" s="54">
        <v>0</v>
      </c>
      <c r="AA13" s="54">
        <v>0</v>
      </c>
      <c r="AB13" s="54">
        <v>0</v>
      </c>
      <c r="AC13" s="54">
        <v>0</v>
      </c>
      <c r="AD13" s="54">
        <v>0</v>
      </c>
      <c r="AE13" s="54">
        <v>0</v>
      </c>
      <c r="AF13" s="168">
        <v>0</v>
      </c>
      <c r="AG13" s="88">
        <f t="shared" si="2"/>
        <v>90</v>
      </c>
      <c r="AH13" s="53" t="s">
        <v>886</v>
      </c>
      <c r="AI13" s="183"/>
      <c r="AJ13" s="53" t="s">
        <v>1087</v>
      </c>
      <c r="AK13" s="53" t="s">
        <v>1077</v>
      </c>
    </row>
    <row r="14" spans="1:37" ht="118.8" x14ac:dyDescent="0.3">
      <c r="A14" s="86" t="s">
        <v>71</v>
      </c>
      <c r="B14" s="53">
        <v>449</v>
      </c>
      <c r="C14" s="53" t="s">
        <v>70</v>
      </c>
      <c r="D14" s="88" t="s">
        <v>113</v>
      </c>
      <c r="E14" s="89">
        <v>0</v>
      </c>
      <c r="F14" s="89">
        <v>89</v>
      </c>
      <c r="G14" s="88">
        <v>89</v>
      </c>
      <c r="H14" s="88">
        <f t="shared" si="0"/>
        <v>89</v>
      </c>
      <c r="I14" s="88">
        <f t="shared" si="1"/>
        <v>0</v>
      </c>
      <c r="J14" s="88">
        <v>0</v>
      </c>
      <c r="K14" s="89">
        <v>0</v>
      </c>
      <c r="L14" s="88">
        <v>0</v>
      </c>
      <c r="M14" s="88">
        <v>0</v>
      </c>
      <c r="N14" s="88">
        <v>0</v>
      </c>
      <c r="O14" s="54">
        <v>0</v>
      </c>
      <c r="P14" s="54">
        <v>0</v>
      </c>
      <c r="Q14" s="55">
        <v>0</v>
      </c>
      <c r="R14" s="55">
        <v>30</v>
      </c>
      <c r="S14" s="55">
        <v>59</v>
      </c>
      <c r="T14" s="55">
        <v>0</v>
      </c>
      <c r="U14" s="55">
        <v>0</v>
      </c>
      <c r="V14" s="54">
        <v>0</v>
      </c>
      <c r="W14" s="54">
        <v>0</v>
      </c>
      <c r="X14" s="54">
        <v>0</v>
      </c>
      <c r="Y14" s="54">
        <v>0</v>
      </c>
      <c r="Z14" s="54">
        <v>0</v>
      </c>
      <c r="AA14" s="54">
        <v>0</v>
      </c>
      <c r="AB14" s="54">
        <v>0</v>
      </c>
      <c r="AC14" s="54">
        <v>0</v>
      </c>
      <c r="AD14" s="54">
        <v>0</v>
      </c>
      <c r="AE14" s="54">
        <v>0</v>
      </c>
      <c r="AF14" s="168">
        <v>0</v>
      </c>
      <c r="AG14" s="88">
        <f t="shared" si="2"/>
        <v>89</v>
      </c>
      <c r="AH14" s="53" t="s">
        <v>925</v>
      </c>
      <c r="AI14" s="183"/>
      <c r="AJ14" s="53" t="s">
        <v>1088</v>
      </c>
      <c r="AK14" s="53" t="s">
        <v>1089</v>
      </c>
    </row>
    <row r="15" spans="1:37" ht="171.6" x14ac:dyDescent="0.3">
      <c r="A15" s="86" t="s">
        <v>81</v>
      </c>
      <c r="B15" s="53">
        <v>412</v>
      </c>
      <c r="C15" s="53" t="s">
        <v>80</v>
      </c>
      <c r="D15" s="88" t="s">
        <v>113</v>
      </c>
      <c r="E15" s="89">
        <v>0</v>
      </c>
      <c r="F15" s="89">
        <v>80</v>
      </c>
      <c r="G15" s="53">
        <v>80</v>
      </c>
      <c r="H15" s="88">
        <f t="shared" si="0"/>
        <v>80</v>
      </c>
      <c r="I15" s="88">
        <f t="shared" si="1"/>
        <v>0</v>
      </c>
      <c r="J15" s="88">
        <v>0</v>
      </c>
      <c r="K15" s="89">
        <v>0</v>
      </c>
      <c r="L15" s="88">
        <v>0</v>
      </c>
      <c r="M15" s="88">
        <v>0</v>
      </c>
      <c r="N15" s="88">
        <v>0</v>
      </c>
      <c r="O15" s="54">
        <v>0</v>
      </c>
      <c r="P15" s="54">
        <v>0</v>
      </c>
      <c r="Q15" s="55">
        <v>0</v>
      </c>
      <c r="R15" s="55">
        <v>0</v>
      </c>
      <c r="S15" s="55">
        <v>20</v>
      </c>
      <c r="T15" s="55">
        <v>30</v>
      </c>
      <c r="U15" s="55">
        <v>30</v>
      </c>
      <c r="V15" s="54">
        <v>0</v>
      </c>
      <c r="W15" s="54">
        <v>0</v>
      </c>
      <c r="X15" s="54">
        <v>0</v>
      </c>
      <c r="Y15" s="54">
        <v>0</v>
      </c>
      <c r="Z15" s="54">
        <v>0</v>
      </c>
      <c r="AA15" s="54">
        <v>0</v>
      </c>
      <c r="AB15" s="54">
        <v>0</v>
      </c>
      <c r="AC15" s="54">
        <v>0</v>
      </c>
      <c r="AD15" s="54">
        <v>0</v>
      </c>
      <c r="AE15" s="54">
        <v>0</v>
      </c>
      <c r="AF15" s="168">
        <v>0</v>
      </c>
      <c r="AG15" s="88">
        <f t="shared" si="2"/>
        <v>80</v>
      </c>
      <c r="AH15" s="53" t="s">
        <v>885</v>
      </c>
      <c r="AI15" s="183"/>
      <c r="AJ15" s="53" t="s">
        <v>1090</v>
      </c>
      <c r="AK15" s="53" t="s">
        <v>1077</v>
      </c>
    </row>
    <row r="16" spans="1:37" ht="105.6" x14ac:dyDescent="0.3">
      <c r="A16" s="86" t="s">
        <v>79</v>
      </c>
      <c r="B16" s="53">
        <v>419</v>
      </c>
      <c r="C16" s="53" t="s">
        <v>78</v>
      </c>
      <c r="D16" s="88" t="s">
        <v>159</v>
      </c>
      <c r="E16" s="89">
        <v>0</v>
      </c>
      <c r="F16" s="89">
        <v>80</v>
      </c>
      <c r="G16" s="53">
        <v>80</v>
      </c>
      <c r="H16" s="88">
        <f t="shared" si="0"/>
        <v>80</v>
      </c>
      <c r="I16" s="88">
        <f t="shared" si="1"/>
        <v>0</v>
      </c>
      <c r="J16" s="88">
        <v>0</v>
      </c>
      <c r="K16" s="89">
        <v>0</v>
      </c>
      <c r="L16" s="88">
        <v>0</v>
      </c>
      <c r="M16" s="88">
        <v>0</v>
      </c>
      <c r="N16" s="88">
        <v>0</v>
      </c>
      <c r="O16" s="54">
        <v>0</v>
      </c>
      <c r="P16" s="54">
        <v>0</v>
      </c>
      <c r="Q16" s="55">
        <v>0</v>
      </c>
      <c r="R16" s="55">
        <v>0</v>
      </c>
      <c r="S16" s="55">
        <v>40</v>
      </c>
      <c r="T16" s="55">
        <v>40</v>
      </c>
      <c r="U16" s="55">
        <v>0</v>
      </c>
      <c r="V16" s="54">
        <v>0</v>
      </c>
      <c r="W16" s="54">
        <v>0</v>
      </c>
      <c r="X16" s="54">
        <v>0</v>
      </c>
      <c r="Y16" s="54">
        <v>0</v>
      </c>
      <c r="Z16" s="54">
        <v>0</v>
      </c>
      <c r="AA16" s="54">
        <v>0</v>
      </c>
      <c r="AB16" s="54">
        <v>0</v>
      </c>
      <c r="AC16" s="54">
        <v>0</v>
      </c>
      <c r="AD16" s="54">
        <v>0</v>
      </c>
      <c r="AE16" s="54">
        <v>0</v>
      </c>
      <c r="AF16" s="168">
        <v>0</v>
      </c>
      <c r="AG16" s="88">
        <f t="shared" si="2"/>
        <v>80</v>
      </c>
      <c r="AH16" s="53" t="s">
        <v>911</v>
      </c>
      <c r="AI16" s="183"/>
      <c r="AJ16" s="53" t="s">
        <v>1091</v>
      </c>
      <c r="AK16" s="53" t="s">
        <v>1092</v>
      </c>
    </row>
    <row r="17" spans="1:37" ht="118.8" x14ac:dyDescent="0.3">
      <c r="A17" s="86" t="s">
        <v>99</v>
      </c>
      <c r="B17" s="53">
        <v>274</v>
      </c>
      <c r="C17" s="53" t="s">
        <v>98</v>
      </c>
      <c r="D17" s="88" t="s">
        <v>181</v>
      </c>
      <c r="E17" s="89">
        <v>0</v>
      </c>
      <c r="F17" s="89">
        <v>46</v>
      </c>
      <c r="G17" s="88">
        <v>46</v>
      </c>
      <c r="H17" s="88">
        <f t="shared" si="0"/>
        <v>46</v>
      </c>
      <c r="I17" s="88">
        <f t="shared" si="1"/>
        <v>0</v>
      </c>
      <c r="J17" s="88">
        <v>0</v>
      </c>
      <c r="K17" s="89">
        <v>0</v>
      </c>
      <c r="L17" s="88">
        <v>0</v>
      </c>
      <c r="M17" s="88">
        <v>0</v>
      </c>
      <c r="N17" s="88">
        <v>0</v>
      </c>
      <c r="O17" s="54">
        <v>0</v>
      </c>
      <c r="P17" s="54">
        <v>0</v>
      </c>
      <c r="Q17" s="55">
        <v>0</v>
      </c>
      <c r="R17" s="55">
        <v>0</v>
      </c>
      <c r="S17" s="55">
        <v>23</v>
      </c>
      <c r="T17" s="55">
        <v>23</v>
      </c>
      <c r="U17" s="55">
        <v>0</v>
      </c>
      <c r="V17" s="54">
        <v>0</v>
      </c>
      <c r="W17" s="54">
        <v>0</v>
      </c>
      <c r="X17" s="54">
        <v>0</v>
      </c>
      <c r="Y17" s="54">
        <v>0</v>
      </c>
      <c r="Z17" s="54">
        <v>0</v>
      </c>
      <c r="AA17" s="54">
        <v>0</v>
      </c>
      <c r="AB17" s="54">
        <v>0</v>
      </c>
      <c r="AC17" s="54">
        <v>0</v>
      </c>
      <c r="AD17" s="54">
        <v>0</v>
      </c>
      <c r="AE17" s="54">
        <v>0</v>
      </c>
      <c r="AF17" s="168">
        <v>0</v>
      </c>
      <c r="AG17" s="88">
        <f t="shared" si="2"/>
        <v>46</v>
      </c>
      <c r="AH17" s="53" t="s">
        <v>926</v>
      </c>
      <c r="AI17" s="183"/>
      <c r="AJ17" s="53" t="s">
        <v>1093</v>
      </c>
      <c r="AK17" s="53" t="s">
        <v>1094</v>
      </c>
    </row>
    <row r="18" spans="1:37" ht="145.19999999999999" x14ac:dyDescent="0.3">
      <c r="A18" s="86" t="s">
        <v>105</v>
      </c>
      <c r="B18" s="53">
        <v>187</v>
      </c>
      <c r="C18" s="53" t="s">
        <v>104</v>
      </c>
      <c r="D18" s="88" t="s">
        <v>113</v>
      </c>
      <c r="E18" s="89">
        <v>0</v>
      </c>
      <c r="F18" s="89">
        <v>80</v>
      </c>
      <c r="G18" s="53">
        <v>80</v>
      </c>
      <c r="H18" s="88">
        <f t="shared" si="0"/>
        <v>80</v>
      </c>
      <c r="I18" s="88">
        <f t="shared" si="1"/>
        <v>0</v>
      </c>
      <c r="J18" s="88">
        <v>0</v>
      </c>
      <c r="K18" s="89">
        <v>0</v>
      </c>
      <c r="L18" s="88">
        <v>0</v>
      </c>
      <c r="M18" s="88">
        <v>0</v>
      </c>
      <c r="N18" s="88">
        <v>0</v>
      </c>
      <c r="O18" s="54">
        <v>0</v>
      </c>
      <c r="P18" s="54">
        <v>0</v>
      </c>
      <c r="Q18" s="55">
        <v>0</v>
      </c>
      <c r="R18" s="55">
        <v>0</v>
      </c>
      <c r="S18" s="55">
        <v>30</v>
      </c>
      <c r="T18" s="55">
        <v>30</v>
      </c>
      <c r="U18" s="55">
        <v>20</v>
      </c>
      <c r="V18" s="54">
        <v>0</v>
      </c>
      <c r="W18" s="54">
        <v>0</v>
      </c>
      <c r="X18" s="54">
        <v>0</v>
      </c>
      <c r="Y18" s="54">
        <v>0</v>
      </c>
      <c r="Z18" s="54">
        <v>0</v>
      </c>
      <c r="AA18" s="54">
        <v>0</v>
      </c>
      <c r="AB18" s="54">
        <v>0</v>
      </c>
      <c r="AC18" s="54">
        <v>0</v>
      </c>
      <c r="AD18" s="54">
        <v>0</v>
      </c>
      <c r="AE18" s="54">
        <v>0</v>
      </c>
      <c r="AF18" s="168">
        <v>0</v>
      </c>
      <c r="AG18" s="88">
        <f t="shared" si="2"/>
        <v>80</v>
      </c>
      <c r="AH18" s="53" t="s">
        <v>888</v>
      </c>
      <c r="AI18" s="183"/>
      <c r="AJ18" s="53" t="s">
        <v>1095</v>
      </c>
      <c r="AK18" s="53" t="s">
        <v>1096</v>
      </c>
    </row>
    <row r="19" spans="1:37" ht="132" x14ac:dyDescent="0.3">
      <c r="A19" s="86" t="s">
        <v>51</v>
      </c>
      <c r="B19" s="53">
        <v>701</v>
      </c>
      <c r="C19" s="53" t="s">
        <v>50</v>
      </c>
      <c r="D19" s="88" t="s">
        <v>159</v>
      </c>
      <c r="E19" s="89">
        <v>0</v>
      </c>
      <c r="F19" s="89">
        <v>69</v>
      </c>
      <c r="G19" s="88">
        <v>69</v>
      </c>
      <c r="H19" s="88">
        <f t="shared" si="0"/>
        <v>69</v>
      </c>
      <c r="I19" s="88">
        <f t="shared" si="1"/>
        <v>0</v>
      </c>
      <c r="J19" s="88">
        <v>0</v>
      </c>
      <c r="K19" s="89">
        <v>0</v>
      </c>
      <c r="L19" s="88">
        <v>0</v>
      </c>
      <c r="M19" s="88">
        <v>0</v>
      </c>
      <c r="N19" s="88">
        <v>0</v>
      </c>
      <c r="O19" s="54">
        <v>0</v>
      </c>
      <c r="P19" s="54">
        <v>0</v>
      </c>
      <c r="Q19" s="55">
        <v>0</v>
      </c>
      <c r="R19" s="55">
        <v>0</v>
      </c>
      <c r="S19" s="55">
        <v>0</v>
      </c>
      <c r="T19" s="55">
        <v>0</v>
      </c>
      <c r="U19" s="55">
        <v>9</v>
      </c>
      <c r="V19" s="54">
        <v>30</v>
      </c>
      <c r="W19" s="54">
        <v>30</v>
      </c>
      <c r="X19" s="54">
        <v>0</v>
      </c>
      <c r="Y19" s="54">
        <v>0</v>
      </c>
      <c r="Z19" s="54">
        <v>0</v>
      </c>
      <c r="AA19" s="54">
        <v>0</v>
      </c>
      <c r="AB19" s="54">
        <v>0</v>
      </c>
      <c r="AC19" s="54">
        <v>0</v>
      </c>
      <c r="AD19" s="54">
        <v>0</v>
      </c>
      <c r="AE19" s="54">
        <v>0</v>
      </c>
      <c r="AF19" s="168">
        <v>0</v>
      </c>
      <c r="AG19" s="88">
        <f t="shared" si="2"/>
        <v>9</v>
      </c>
      <c r="AH19" s="53" t="s">
        <v>927</v>
      </c>
      <c r="AI19" s="183"/>
      <c r="AJ19" s="53" t="s">
        <v>1097</v>
      </c>
      <c r="AK19" s="53" t="s">
        <v>1077</v>
      </c>
    </row>
    <row r="20" spans="1:37" ht="79.2" x14ac:dyDescent="0.3">
      <c r="A20" s="86" t="s">
        <v>53</v>
      </c>
      <c r="B20" s="53">
        <v>699</v>
      </c>
      <c r="C20" s="53" t="s">
        <v>52</v>
      </c>
      <c r="D20" s="88" t="s">
        <v>113</v>
      </c>
      <c r="E20" s="89">
        <v>0</v>
      </c>
      <c r="F20" s="89">
        <v>65</v>
      </c>
      <c r="G20" s="53">
        <v>65</v>
      </c>
      <c r="H20" s="88">
        <f t="shared" si="0"/>
        <v>65</v>
      </c>
      <c r="I20" s="88">
        <f t="shared" si="1"/>
        <v>0</v>
      </c>
      <c r="J20" s="88">
        <v>0</v>
      </c>
      <c r="K20" s="89">
        <v>0</v>
      </c>
      <c r="L20" s="88">
        <v>0</v>
      </c>
      <c r="M20" s="88">
        <v>0</v>
      </c>
      <c r="N20" s="88">
        <v>0</v>
      </c>
      <c r="O20" s="54">
        <v>0</v>
      </c>
      <c r="P20" s="54">
        <v>0</v>
      </c>
      <c r="Q20" s="55">
        <v>0</v>
      </c>
      <c r="R20" s="55">
        <v>0</v>
      </c>
      <c r="S20" s="55">
        <v>0</v>
      </c>
      <c r="T20" s="55">
        <v>0</v>
      </c>
      <c r="U20" s="55">
        <v>0</v>
      </c>
      <c r="V20" s="54">
        <v>0</v>
      </c>
      <c r="W20" s="54">
        <v>0</v>
      </c>
      <c r="X20" s="54">
        <v>0</v>
      </c>
      <c r="Y20" s="54">
        <v>0</v>
      </c>
      <c r="Z20" s="54">
        <v>0</v>
      </c>
      <c r="AA20" s="54">
        <v>0</v>
      </c>
      <c r="AB20" s="54">
        <v>0</v>
      </c>
      <c r="AC20" s="54">
        <v>0</v>
      </c>
      <c r="AD20" s="54">
        <v>30</v>
      </c>
      <c r="AE20" s="54">
        <v>35</v>
      </c>
      <c r="AF20" s="168">
        <v>0</v>
      </c>
      <c r="AG20" s="88">
        <f t="shared" si="2"/>
        <v>0</v>
      </c>
      <c r="AH20" s="53" t="s">
        <v>928</v>
      </c>
      <c r="AI20" s="183"/>
      <c r="AJ20" s="53" t="s">
        <v>1098</v>
      </c>
      <c r="AK20" s="53" t="s">
        <v>1099</v>
      </c>
    </row>
    <row r="21" spans="1:37" ht="184.8" x14ac:dyDescent="0.3">
      <c r="A21" s="86" t="s">
        <v>69</v>
      </c>
      <c r="B21" s="53" t="s">
        <v>606</v>
      </c>
      <c r="C21" s="53" t="s">
        <v>68</v>
      </c>
      <c r="D21" s="88" t="s">
        <v>181</v>
      </c>
      <c r="E21" s="89">
        <v>0</v>
      </c>
      <c r="F21" s="89">
        <v>60</v>
      </c>
      <c r="G21" s="53">
        <v>60</v>
      </c>
      <c r="H21" s="88">
        <f t="shared" si="0"/>
        <v>60</v>
      </c>
      <c r="I21" s="88">
        <f t="shared" si="1"/>
        <v>0</v>
      </c>
      <c r="J21" s="88">
        <v>0</v>
      </c>
      <c r="K21" s="89">
        <v>0</v>
      </c>
      <c r="L21" s="88">
        <v>0</v>
      </c>
      <c r="M21" s="88">
        <v>0</v>
      </c>
      <c r="N21" s="88">
        <v>0</v>
      </c>
      <c r="O21" s="54">
        <v>0</v>
      </c>
      <c r="P21" s="54">
        <v>0</v>
      </c>
      <c r="Q21" s="55">
        <v>0</v>
      </c>
      <c r="R21" s="55">
        <v>0</v>
      </c>
      <c r="S21" s="55">
        <v>45</v>
      </c>
      <c r="T21" s="55">
        <v>15</v>
      </c>
      <c r="U21" s="55">
        <v>0</v>
      </c>
      <c r="V21" s="54">
        <v>0</v>
      </c>
      <c r="W21" s="54">
        <v>0</v>
      </c>
      <c r="X21" s="54">
        <v>0</v>
      </c>
      <c r="Y21" s="54">
        <v>0</v>
      </c>
      <c r="Z21" s="54">
        <v>0</v>
      </c>
      <c r="AA21" s="54">
        <v>0</v>
      </c>
      <c r="AB21" s="54">
        <v>0</v>
      </c>
      <c r="AC21" s="54">
        <v>0</v>
      </c>
      <c r="AD21" s="54">
        <v>0</v>
      </c>
      <c r="AE21" s="54">
        <v>0</v>
      </c>
      <c r="AF21" s="168">
        <v>0</v>
      </c>
      <c r="AG21" s="88">
        <f t="shared" si="2"/>
        <v>60</v>
      </c>
      <c r="AH21" s="53" t="s">
        <v>929</v>
      </c>
      <c r="AI21" s="183"/>
      <c r="AJ21" s="53" t="s">
        <v>1084</v>
      </c>
      <c r="AK21" s="53" t="s">
        <v>1100</v>
      </c>
    </row>
    <row r="22" spans="1:37" ht="158.4" x14ac:dyDescent="0.3">
      <c r="A22" s="86" t="s">
        <v>41</v>
      </c>
      <c r="B22" s="53">
        <v>718</v>
      </c>
      <c r="C22" s="53" t="s">
        <v>40</v>
      </c>
      <c r="D22" s="88" t="s">
        <v>181</v>
      </c>
      <c r="E22" s="89">
        <v>0</v>
      </c>
      <c r="F22" s="89">
        <v>60</v>
      </c>
      <c r="G22" s="88">
        <v>60</v>
      </c>
      <c r="H22" s="88">
        <f t="shared" si="0"/>
        <v>60</v>
      </c>
      <c r="I22" s="88">
        <f t="shared" si="1"/>
        <v>0</v>
      </c>
      <c r="J22" s="88">
        <v>0</v>
      </c>
      <c r="K22" s="89">
        <v>0</v>
      </c>
      <c r="L22" s="88">
        <v>0</v>
      </c>
      <c r="M22" s="88">
        <v>0</v>
      </c>
      <c r="N22" s="88">
        <v>0</v>
      </c>
      <c r="O22" s="54">
        <v>0</v>
      </c>
      <c r="P22" s="54">
        <v>0</v>
      </c>
      <c r="Q22" s="55">
        <v>0</v>
      </c>
      <c r="R22" s="55">
        <v>12</v>
      </c>
      <c r="S22" s="55">
        <v>36</v>
      </c>
      <c r="T22" s="55">
        <v>12</v>
      </c>
      <c r="U22" s="55">
        <v>0</v>
      </c>
      <c r="V22" s="54">
        <v>0</v>
      </c>
      <c r="W22" s="54">
        <v>0</v>
      </c>
      <c r="X22" s="54">
        <v>0</v>
      </c>
      <c r="Y22" s="54">
        <v>0</v>
      </c>
      <c r="Z22" s="54">
        <v>0</v>
      </c>
      <c r="AA22" s="54">
        <v>0</v>
      </c>
      <c r="AB22" s="54">
        <v>0</v>
      </c>
      <c r="AC22" s="54">
        <v>0</v>
      </c>
      <c r="AD22" s="54">
        <v>0</v>
      </c>
      <c r="AE22" s="54">
        <v>0</v>
      </c>
      <c r="AF22" s="168">
        <v>0</v>
      </c>
      <c r="AG22" s="88">
        <f t="shared" si="2"/>
        <v>60</v>
      </c>
      <c r="AH22" s="53" t="s">
        <v>912</v>
      </c>
      <c r="AI22" s="183"/>
      <c r="AJ22" s="53" t="s">
        <v>1101</v>
      </c>
      <c r="AK22" s="53" t="s">
        <v>1102</v>
      </c>
    </row>
    <row r="23" spans="1:37" ht="118.8" x14ac:dyDescent="0.3">
      <c r="A23" s="86" t="s">
        <v>87</v>
      </c>
      <c r="B23" s="53">
        <v>378</v>
      </c>
      <c r="C23" s="53" t="s">
        <v>86</v>
      </c>
      <c r="D23" s="88" t="s">
        <v>113</v>
      </c>
      <c r="E23" s="89">
        <v>0</v>
      </c>
      <c r="F23" s="89">
        <v>45</v>
      </c>
      <c r="G23" s="53">
        <v>45</v>
      </c>
      <c r="H23" s="88">
        <f t="shared" si="0"/>
        <v>45</v>
      </c>
      <c r="I23" s="88">
        <f t="shared" si="1"/>
        <v>0</v>
      </c>
      <c r="J23" s="88">
        <v>0</v>
      </c>
      <c r="K23" s="89">
        <v>0</v>
      </c>
      <c r="L23" s="88">
        <v>0</v>
      </c>
      <c r="M23" s="88">
        <v>0</v>
      </c>
      <c r="N23" s="88">
        <v>0</v>
      </c>
      <c r="O23" s="54">
        <v>0</v>
      </c>
      <c r="P23" s="54">
        <v>0</v>
      </c>
      <c r="Q23" s="55">
        <v>0</v>
      </c>
      <c r="R23" s="55">
        <v>0</v>
      </c>
      <c r="S23" s="55">
        <v>0</v>
      </c>
      <c r="T23" s="55">
        <v>0</v>
      </c>
      <c r="U23" s="55">
        <v>5</v>
      </c>
      <c r="V23" s="54">
        <v>20</v>
      </c>
      <c r="W23" s="54">
        <v>20</v>
      </c>
      <c r="X23" s="54">
        <v>0</v>
      </c>
      <c r="Y23" s="54">
        <v>0</v>
      </c>
      <c r="Z23" s="54">
        <v>0</v>
      </c>
      <c r="AA23" s="54">
        <v>0</v>
      </c>
      <c r="AB23" s="54">
        <v>0</v>
      </c>
      <c r="AC23" s="54">
        <v>0</v>
      </c>
      <c r="AD23" s="54">
        <v>0</v>
      </c>
      <c r="AE23" s="54">
        <v>0</v>
      </c>
      <c r="AF23" s="168">
        <v>0</v>
      </c>
      <c r="AG23" s="88">
        <f t="shared" si="2"/>
        <v>5</v>
      </c>
      <c r="AH23" s="53" t="s">
        <v>930</v>
      </c>
      <c r="AI23" s="183"/>
      <c r="AJ23" s="53" t="s">
        <v>1103</v>
      </c>
      <c r="AK23" s="53" t="s">
        <v>1104</v>
      </c>
    </row>
    <row r="24" spans="1:37" ht="66" x14ac:dyDescent="0.3">
      <c r="A24" s="86" t="s">
        <v>49</v>
      </c>
      <c r="B24" s="53">
        <v>705</v>
      </c>
      <c r="C24" s="53" t="s">
        <v>48</v>
      </c>
      <c r="D24" s="88" t="s">
        <v>159</v>
      </c>
      <c r="E24" s="89">
        <v>0</v>
      </c>
      <c r="F24" s="89">
        <v>41</v>
      </c>
      <c r="G24" s="88">
        <v>41</v>
      </c>
      <c r="H24" s="88">
        <f t="shared" si="0"/>
        <v>41</v>
      </c>
      <c r="I24" s="88">
        <f t="shared" si="1"/>
        <v>0</v>
      </c>
      <c r="J24" s="88">
        <v>0</v>
      </c>
      <c r="K24" s="89">
        <v>0</v>
      </c>
      <c r="L24" s="88">
        <v>0</v>
      </c>
      <c r="M24" s="88">
        <v>0</v>
      </c>
      <c r="N24" s="88">
        <v>0</v>
      </c>
      <c r="O24" s="54">
        <v>0</v>
      </c>
      <c r="P24" s="54">
        <v>0</v>
      </c>
      <c r="Q24" s="55">
        <v>0</v>
      </c>
      <c r="R24" s="55">
        <v>0</v>
      </c>
      <c r="S24" s="55">
        <v>0</v>
      </c>
      <c r="T24" s="55">
        <v>0</v>
      </c>
      <c r="U24" s="55">
        <v>0</v>
      </c>
      <c r="V24" s="54">
        <v>0</v>
      </c>
      <c r="W24" s="54">
        <v>20</v>
      </c>
      <c r="X24" s="54">
        <v>21</v>
      </c>
      <c r="Y24" s="54">
        <v>0</v>
      </c>
      <c r="Z24" s="54">
        <v>0</v>
      </c>
      <c r="AA24" s="54">
        <v>0</v>
      </c>
      <c r="AB24" s="54">
        <v>0</v>
      </c>
      <c r="AC24" s="54">
        <v>0</v>
      </c>
      <c r="AD24" s="54">
        <v>0</v>
      </c>
      <c r="AE24" s="54">
        <v>0</v>
      </c>
      <c r="AF24" s="168">
        <v>0</v>
      </c>
      <c r="AG24" s="88">
        <f t="shared" si="2"/>
        <v>0</v>
      </c>
      <c r="AH24" s="53" t="s">
        <v>931</v>
      </c>
      <c r="AI24" s="183"/>
      <c r="AJ24" s="53" t="s">
        <v>1105</v>
      </c>
      <c r="AK24" s="53" t="s">
        <v>1077</v>
      </c>
    </row>
    <row r="25" spans="1:37" ht="92.4" x14ac:dyDescent="0.3">
      <c r="A25" s="86" t="s">
        <v>65</v>
      </c>
      <c r="B25" s="53">
        <v>459</v>
      </c>
      <c r="C25" s="53" t="s">
        <v>64</v>
      </c>
      <c r="D25" s="88" t="s">
        <v>113</v>
      </c>
      <c r="E25" s="89">
        <v>0</v>
      </c>
      <c r="F25" s="89">
        <v>41</v>
      </c>
      <c r="G25" s="88">
        <v>41</v>
      </c>
      <c r="H25" s="88">
        <f t="shared" si="0"/>
        <v>41</v>
      </c>
      <c r="I25" s="88">
        <f t="shared" si="1"/>
        <v>0</v>
      </c>
      <c r="J25" s="88">
        <v>0</v>
      </c>
      <c r="K25" s="89">
        <v>0</v>
      </c>
      <c r="L25" s="88">
        <v>0</v>
      </c>
      <c r="M25" s="88">
        <v>0</v>
      </c>
      <c r="N25" s="88">
        <v>0</v>
      </c>
      <c r="O25" s="54">
        <v>0</v>
      </c>
      <c r="P25" s="54">
        <v>0</v>
      </c>
      <c r="Q25" s="55">
        <v>0</v>
      </c>
      <c r="R25" s="55">
        <v>0</v>
      </c>
      <c r="S25" s="55">
        <v>0</v>
      </c>
      <c r="T25" s="55">
        <v>0</v>
      </c>
      <c r="U25" s="55">
        <v>0</v>
      </c>
      <c r="V25" s="54">
        <v>20</v>
      </c>
      <c r="W25" s="54">
        <v>21</v>
      </c>
      <c r="X25" s="54">
        <v>0</v>
      </c>
      <c r="Y25" s="54">
        <v>0</v>
      </c>
      <c r="Z25" s="54">
        <v>0</v>
      </c>
      <c r="AA25" s="54">
        <v>0</v>
      </c>
      <c r="AB25" s="54">
        <v>0</v>
      </c>
      <c r="AC25" s="54">
        <v>0</v>
      </c>
      <c r="AD25" s="54">
        <v>0</v>
      </c>
      <c r="AE25" s="54">
        <v>0</v>
      </c>
      <c r="AF25" s="168">
        <v>0</v>
      </c>
      <c r="AG25" s="88">
        <f t="shared" si="2"/>
        <v>0</v>
      </c>
      <c r="AH25" s="53" t="s">
        <v>889</v>
      </c>
      <c r="AI25" s="183"/>
      <c r="AJ25" s="53" t="s">
        <v>1106</v>
      </c>
      <c r="AK25" s="53" t="s">
        <v>1077</v>
      </c>
    </row>
    <row r="26" spans="1:37" ht="105.6" x14ac:dyDescent="0.3">
      <c r="A26" s="86" t="s">
        <v>75</v>
      </c>
      <c r="B26" s="53">
        <v>424</v>
      </c>
      <c r="C26" s="53" t="s">
        <v>74</v>
      </c>
      <c r="D26" s="88" t="s">
        <v>113</v>
      </c>
      <c r="E26" s="89">
        <v>0</v>
      </c>
      <c r="F26" s="89">
        <v>36</v>
      </c>
      <c r="G26" s="53">
        <v>35</v>
      </c>
      <c r="H26" s="88">
        <f t="shared" si="0"/>
        <v>35</v>
      </c>
      <c r="I26" s="88">
        <f t="shared" si="1"/>
        <v>0</v>
      </c>
      <c r="J26" s="88">
        <v>0</v>
      </c>
      <c r="K26" s="89">
        <v>0</v>
      </c>
      <c r="L26" s="88">
        <v>0</v>
      </c>
      <c r="M26" s="88">
        <v>0</v>
      </c>
      <c r="N26" s="88">
        <v>0</v>
      </c>
      <c r="O26" s="54">
        <v>0</v>
      </c>
      <c r="P26" s="54">
        <v>0</v>
      </c>
      <c r="Q26" s="55">
        <v>0</v>
      </c>
      <c r="R26" s="55">
        <v>0</v>
      </c>
      <c r="S26" s="55">
        <v>35</v>
      </c>
      <c r="T26" s="55">
        <v>0</v>
      </c>
      <c r="U26" s="55">
        <v>0</v>
      </c>
      <c r="V26" s="54">
        <v>0</v>
      </c>
      <c r="W26" s="54">
        <v>0</v>
      </c>
      <c r="X26" s="54">
        <v>0</v>
      </c>
      <c r="Y26" s="54">
        <v>0</v>
      </c>
      <c r="Z26" s="54">
        <v>0</v>
      </c>
      <c r="AA26" s="54">
        <v>0</v>
      </c>
      <c r="AB26" s="54">
        <v>0</v>
      </c>
      <c r="AC26" s="54">
        <v>0</v>
      </c>
      <c r="AD26" s="54">
        <v>0</v>
      </c>
      <c r="AE26" s="54">
        <v>0</v>
      </c>
      <c r="AF26" s="168">
        <v>0</v>
      </c>
      <c r="AG26" s="88">
        <f t="shared" si="2"/>
        <v>35</v>
      </c>
      <c r="AH26" s="173" t="s">
        <v>890</v>
      </c>
      <c r="AI26" s="183"/>
      <c r="AJ26" s="53" t="s">
        <v>1107</v>
      </c>
      <c r="AK26" s="53" t="s">
        <v>1108</v>
      </c>
    </row>
    <row r="27" spans="1:37" ht="52.8" x14ac:dyDescent="0.3">
      <c r="A27" s="86" t="s">
        <v>101</v>
      </c>
      <c r="B27" s="53">
        <v>269</v>
      </c>
      <c r="C27" s="53" t="s">
        <v>100</v>
      </c>
      <c r="D27" s="88" t="s">
        <v>113</v>
      </c>
      <c r="E27" s="89">
        <v>0</v>
      </c>
      <c r="F27" s="89">
        <v>28</v>
      </c>
      <c r="G27" s="53">
        <v>28</v>
      </c>
      <c r="H27" s="88">
        <f t="shared" si="0"/>
        <v>28</v>
      </c>
      <c r="I27" s="88">
        <f t="shared" si="1"/>
        <v>0</v>
      </c>
      <c r="J27" s="88">
        <v>0</v>
      </c>
      <c r="K27" s="89">
        <v>0</v>
      </c>
      <c r="L27" s="88">
        <v>0</v>
      </c>
      <c r="M27" s="88">
        <v>0</v>
      </c>
      <c r="N27" s="88">
        <v>0</v>
      </c>
      <c r="O27" s="54">
        <v>0</v>
      </c>
      <c r="P27" s="54">
        <v>0</v>
      </c>
      <c r="Q27" s="55">
        <v>0</v>
      </c>
      <c r="R27" s="55">
        <v>14</v>
      </c>
      <c r="S27" s="55">
        <v>14</v>
      </c>
      <c r="T27" s="55">
        <v>0</v>
      </c>
      <c r="U27" s="55">
        <v>0</v>
      </c>
      <c r="V27" s="54">
        <v>0</v>
      </c>
      <c r="W27" s="54">
        <v>0</v>
      </c>
      <c r="X27" s="54">
        <v>0</v>
      </c>
      <c r="Y27" s="54">
        <v>0</v>
      </c>
      <c r="Z27" s="54">
        <v>0</v>
      </c>
      <c r="AA27" s="54">
        <v>0</v>
      </c>
      <c r="AB27" s="54">
        <v>0</v>
      </c>
      <c r="AC27" s="54">
        <v>0</v>
      </c>
      <c r="AD27" s="54">
        <v>0</v>
      </c>
      <c r="AE27" s="54">
        <v>0</v>
      </c>
      <c r="AF27" s="168">
        <v>0</v>
      </c>
      <c r="AG27" s="88">
        <f t="shared" si="2"/>
        <v>28</v>
      </c>
      <c r="AH27" s="53" t="s">
        <v>932</v>
      </c>
      <c r="AI27" s="183"/>
      <c r="AJ27" s="53" t="s">
        <v>1109</v>
      </c>
      <c r="AK27" s="53" t="s">
        <v>1110</v>
      </c>
    </row>
    <row r="28" spans="1:37" ht="105.6" x14ac:dyDescent="0.3">
      <c r="A28" s="86" t="s">
        <v>97</v>
      </c>
      <c r="B28" s="53">
        <v>334</v>
      </c>
      <c r="C28" s="53" t="s">
        <v>96</v>
      </c>
      <c r="D28" s="88" t="s">
        <v>113</v>
      </c>
      <c r="E28" s="89">
        <v>0</v>
      </c>
      <c r="F28" s="89">
        <v>30</v>
      </c>
      <c r="G28" s="53">
        <v>30</v>
      </c>
      <c r="H28" s="88">
        <f t="shared" si="0"/>
        <v>30</v>
      </c>
      <c r="I28" s="88">
        <f t="shared" si="1"/>
        <v>0</v>
      </c>
      <c r="J28" s="88">
        <v>0</v>
      </c>
      <c r="K28" s="89">
        <v>0</v>
      </c>
      <c r="L28" s="88">
        <v>0</v>
      </c>
      <c r="M28" s="88">
        <v>0</v>
      </c>
      <c r="N28" s="88">
        <v>0</v>
      </c>
      <c r="O28" s="54">
        <v>0</v>
      </c>
      <c r="P28" s="54">
        <v>0</v>
      </c>
      <c r="Q28" s="55">
        <v>0</v>
      </c>
      <c r="R28" s="55">
        <v>0</v>
      </c>
      <c r="S28" s="55">
        <v>0</v>
      </c>
      <c r="T28" s="55">
        <v>0</v>
      </c>
      <c r="U28" s="55">
        <v>10</v>
      </c>
      <c r="V28" s="54">
        <v>10</v>
      </c>
      <c r="W28" s="54">
        <v>10</v>
      </c>
      <c r="X28" s="54">
        <v>0</v>
      </c>
      <c r="Y28" s="54">
        <v>0</v>
      </c>
      <c r="Z28" s="54">
        <v>0</v>
      </c>
      <c r="AA28" s="54">
        <v>0</v>
      </c>
      <c r="AB28" s="54">
        <v>0</v>
      </c>
      <c r="AC28" s="54">
        <v>0</v>
      </c>
      <c r="AD28" s="54">
        <v>0</v>
      </c>
      <c r="AE28" s="54">
        <v>0</v>
      </c>
      <c r="AF28" s="168">
        <v>0</v>
      </c>
      <c r="AG28" s="88">
        <f t="shared" si="2"/>
        <v>10</v>
      </c>
      <c r="AH28" s="53" t="s">
        <v>933</v>
      </c>
      <c r="AI28" s="183"/>
      <c r="AJ28" s="53" t="s">
        <v>1111</v>
      </c>
      <c r="AK28" s="53" t="s">
        <v>1112</v>
      </c>
    </row>
    <row r="29" spans="1:37" ht="211.2" x14ac:dyDescent="0.3">
      <c r="A29" s="86" t="s">
        <v>55</v>
      </c>
      <c r="B29" s="53">
        <v>689</v>
      </c>
      <c r="C29" s="53" t="s">
        <v>54</v>
      </c>
      <c r="D29" s="88" t="s">
        <v>181</v>
      </c>
      <c r="E29" s="89">
        <v>0</v>
      </c>
      <c r="F29" s="89">
        <v>40</v>
      </c>
      <c r="G29" s="88">
        <v>40</v>
      </c>
      <c r="H29" s="88">
        <f t="shared" si="0"/>
        <v>40</v>
      </c>
      <c r="I29" s="88">
        <f t="shared" si="1"/>
        <v>0</v>
      </c>
      <c r="J29" s="88">
        <v>0</v>
      </c>
      <c r="K29" s="89">
        <v>0</v>
      </c>
      <c r="L29" s="88">
        <v>0</v>
      </c>
      <c r="M29" s="88">
        <v>0</v>
      </c>
      <c r="N29" s="88">
        <v>0</v>
      </c>
      <c r="O29" s="54">
        <v>0</v>
      </c>
      <c r="P29" s="54">
        <v>0</v>
      </c>
      <c r="Q29" s="55">
        <v>0</v>
      </c>
      <c r="R29" s="55">
        <v>0</v>
      </c>
      <c r="S29" s="55">
        <v>18</v>
      </c>
      <c r="T29" s="55">
        <v>22</v>
      </c>
      <c r="U29" s="55">
        <v>0</v>
      </c>
      <c r="V29" s="54">
        <v>0</v>
      </c>
      <c r="W29" s="54">
        <v>0</v>
      </c>
      <c r="X29" s="54">
        <v>0</v>
      </c>
      <c r="Y29" s="54">
        <v>0</v>
      </c>
      <c r="Z29" s="54">
        <v>0</v>
      </c>
      <c r="AA29" s="54">
        <v>0</v>
      </c>
      <c r="AB29" s="54">
        <v>0</v>
      </c>
      <c r="AC29" s="54">
        <v>0</v>
      </c>
      <c r="AD29" s="54">
        <v>0</v>
      </c>
      <c r="AE29" s="54">
        <v>0</v>
      </c>
      <c r="AF29" s="168">
        <v>0</v>
      </c>
      <c r="AG29" s="88">
        <f t="shared" si="2"/>
        <v>40</v>
      </c>
      <c r="AH29" s="53" t="s">
        <v>891</v>
      </c>
      <c r="AI29" s="183"/>
      <c r="AJ29" s="53" t="s">
        <v>1113</v>
      </c>
      <c r="AK29" s="53" t="s">
        <v>1114</v>
      </c>
    </row>
    <row r="30" spans="1:37" ht="145.19999999999999" x14ac:dyDescent="0.3">
      <c r="A30" s="86" t="s">
        <v>83</v>
      </c>
      <c r="B30" s="53">
        <v>411</v>
      </c>
      <c r="C30" s="53" t="s">
        <v>82</v>
      </c>
      <c r="D30" s="88" t="s">
        <v>181</v>
      </c>
      <c r="E30" s="89">
        <v>0</v>
      </c>
      <c r="F30" s="89">
        <v>7</v>
      </c>
      <c r="G30" s="53">
        <v>7</v>
      </c>
      <c r="H30" s="88">
        <f t="shared" si="0"/>
        <v>7</v>
      </c>
      <c r="I30" s="88">
        <f t="shared" si="1"/>
        <v>0</v>
      </c>
      <c r="J30" s="88">
        <v>0</v>
      </c>
      <c r="K30" s="89">
        <v>0</v>
      </c>
      <c r="L30" s="88">
        <v>0</v>
      </c>
      <c r="M30" s="88">
        <v>0</v>
      </c>
      <c r="N30" s="88">
        <v>0</v>
      </c>
      <c r="O30" s="54">
        <v>0</v>
      </c>
      <c r="P30" s="54">
        <v>0</v>
      </c>
      <c r="Q30" s="55">
        <v>7</v>
      </c>
      <c r="R30" s="55">
        <v>0</v>
      </c>
      <c r="S30" s="55">
        <v>0</v>
      </c>
      <c r="T30" s="55">
        <v>0</v>
      </c>
      <c r="U30" s="55">
        <v>0</v>
      </c>
      <c r="V30" s="54">
        <v>0</v>
      </c>
      <c r="W30" s="54">
        <v>0</v>
      </c>
      <c r="X30" s="54">
        <v>0</v>
      </c>
      <c r="Y30" s="54">
        <v>0</v>
      </c>
      <c r="Z30" s="54">
        <v>0</v>
      </c>
      <c r="AA30" s="54">
        <v>0</v>
      </c>
      <c r="AB30" s="54">
        <v>0</v>
      </c>
      <c r="AC30" s="54">
        <v>0</v>
      </c>
      <c r="AD30" s="54">
        <v>0</v>
      </c>
      <c r="AE30" s="54">
        <v>0</v>
      </c>
      <c r="AF30" s="168">
        <v>0</v>
      </c>
      <c r="AG30" s="88">
        <f t="shared" si="2"/>
        <v>7</v>
      </c>
      <c r="AH30" s="53" t="s">
        <v>934</v>
      </c>
      <c r="AI30" s="183"/>
      <c r="AJ30" s="53" t="s">
        <v>1115</v>
      </c>
      <c r="AK30" s="53" t="s">
        <v>1116</v>
      </c>
    </row>
    <row r="31" spans="1:37" ht="132" x14ac:dyDescent="0.3">
      <c r="A31" s="86" t="s">
        <v>61</v>
      </c>
      <c r="B31" s="53">
        <v>483</v>
      </c>
      <c r="C31" s="53" t="s">
        <v>60</v>
      </c>
      <c r="D31" s="88" t="s">
        <v>113</v>
      </c>
      <c r="E31" s="89">
        <v>0</v>
      </c>
      <c r="F31" s="89">
        <v>21</v>
      </c>
      <c r="G31" s="53">
        <v>21</v>
      </c>
      <c r="H31" s="88">
        <f t="shared" si="0"/>
        <v>21</v>
      </c>
      <c r="I31" s="88">
        <f t="shared" si="1"/>
        <v>0</v>
      </c>
      <c r="J31" s="88">
        <v>0</v>
      </c>
      <c r="K31" s="89">
        <v>0</v>
      </c>
      <c r="L31" s="88">
        <v>0</v>
      </c>
      <c r="M31" s="88">
        <v>0</v>
      </c>
      <c r="N31" s="88">
        <v>0</v>
      </c>
      <c r="O31" s="54">
        <v>0</v>
      </c>
      <c r="P31" s="54">
        <v>0</v>
      </c>
      <c r="Q31" s="55">
        <v>0</v>
      </c>
      <c r="R31" s="55">
        <v>0</v>
      </c>
      <c r="S31" s="55">
        <v>21</v>
      </c>
      <c r="T31" s="55">
        <v>0</v>
      </c>
      <c r="U31" s="55">
        <v>0</v>
      </c>
      <c r="V31" s="54">
        <v>0</v>
      </c>
      <c r="W31" s="54">
        <v>0</v>
      </c>
      <c r="X31" s="54">
        <v>0</v>
      </c>
      <c r="Y31" s="54">
        <v>0</v>
      </c>
      <c r="Z31" s="54">
        <v>0</v>
      </c>
      <c r="AA31" s="54">
        <v>0</v>
      </c>
      <c r="AB31" s="54">
        <v>0</v>
      </c>
      <c r="AC31" s="54">
        <v>0</v>
      </c>
      <c r="AD31" s="54">
        <v>0</v>
      </c>
      <c r="AE31" s="54">
        <v>0</v>
      </c>
      <c r="AF31" s="168">
        <v>0</v>
      </c>
      <c r="AG31" s="88">
        <f t="shared" si="2"/>
        <v>21</v>
      </c>
      <c r="AH31" s="53" t="s">
        <v>935</v>
      </c>
      <c r="AI31" s="183"/>
      <c r="AJ31" s="53" t="s">
        <v>1117</v>
      </c>
      <c r="AK31" s="53" t="s">
        <v>1118</v>
      </c>
    </row>
    <row r="32" spans="1:37" ht="145.19999999999999" x14ac:dyDescent="0.3">
      <c r="A32" s="86" t="s">
        <v>47</v>
      </c>
      <c r="B32" s="53">
        <v>707</v>
      </c>
      <c r="C32" s="53" t="s">
        <v>46</v>
      </c>
      <c r="D32" s="88" t="s">
        <v>113</v>
      </c>
      <c r="E32" s="89">
        <v>0</v>
      </c>
      <c r="F32" s="89">
        <v>17</v>
      </c>
      <c r="G32" s="88">
        <v>17</v>
      </c>
      <c r="H32" s="88">
        <f t="shared" si="0"/>
        <v>17</v>
      </c>
      <c r="I32" s="88">
        <f t="shared" si="1"/>
        <v>0</v>
      </c>
      <c r="J32" s="88">
        <v>0</v>
      </c>
      <c r="K32" s="89">
        <v>0</v>
      </c>
      <c r="L32" s="88">
        <v>0</v>
      </c>
      <c r="M32" s="88">
        <v>0</v>
      </c>
      <c r="N32" s="88">
        <v>0</v>
      </c>
      <c r="O32" s="54">
        <v>0</v>
      </c>
      <c r="P32" s="54">
        <v>0</v>
      </c>
      <c r="Q32" s="55">
        <v>0</v>
      </c>
      <c r="R32" s="55">
        <v>17</v>
      </c>
      <c r="S32" s="55">
        <v>0</v>
      </c>
      <c r="T32" s="55">
        <v>0</v>
      </c>
      <c r="U32" s="55">
        <v>0</v>
      </c>
      <c r="V32" s="54">
        <v>0</v>
      </c>
      <c r="W32" s="54">
        <v>0</v>
      </c>
      <c r="X32" s="54">
        <v>0</v>
      </c>
      <c r="Y32" s="54">
        <v>0</v>
      </c>
      <c r="Z32" s="54">
        <v>0</v>
      </c>
      <c r="AA32" s="54">
        <v>0</v>
      </c>
      <c r="AB32" s="54">
        <v>0</v>
      </c>
      <c r="AC32" s="54">
        <v>0</v>
      </c>
      <c r="AD32" s="54">
        <v>0</v>
      </c>
      <c r="AE32" s="54">
        <v>0</v>
      </c>
      <c r="AF32" s="168">
        <v>0</v>
      </c>
      <c r="AG32" s="88">
        <f t="shared" si="2"/>
        <v>17</v>
      </c>
      <c r="AH32" s="53" t="s">
        <v>892</v>
      </c>
      <c r="AI32" s="183"/>
      <c r="AJ32" s="53" t="s">
        <v>1119</v>
      </c>
      <c r="AK32" s="53" t="s">
        <v>1120</v>
      </c>
    </row>
    <row r="33" spans="1:37" ht="145.19999999999999" x14ac:dyDescent="0.3">
      <c r="A33" s="86" t="s">
        <v>57</v>
      </c>
      <c r="B33" s="53">
        <v>685</v>
      </c>
      <c r="C33" s="53" t="s">
        <v>56</v>
      </c>
      <c r="D33" s="88" t="s">
        <v>113</v>
      </c>
      <c r="E33" s="89">
        <v>0</v>
      </c>
      <c r="F33" s="89">
        <v>515</v>
      </c>
      <c r="G33" s="53">
        <v>515</v>
      </c>
      <c r="H33" s="88">
        <f t="shared" si="0"/>
        <v>150</v>
      </c>
      <c r="I33" s="88">
        <f t="shared" si="1"/>
        <v>365</v>
      </c>
      <c r="J33" s="88">
        <v>0</v>
      </c>
      <c r="K33" s="89">
        <v>0</v>
      </c>
      <c r="L33" s="88">
        <v>0</v>
      </c>
      <c r="M33" s="88">
        <v>0</v>
      </c>
      <c r="N33" s="88">
        <v>0</v>
      </c>
      <c r="O33" s="54">
        <v>0</v>
      </c>
      <c r="P33" s="54">
        <v>0</v>
      </c>
      <c r="Q33" s="55">
        <v>0</v>
      </c>
      <c r="R33" s="55">
        <v>0</v>
      </c>
      <c r="S33" s="55">
        <v>0</v>
      </c>
      <c r="T33" s="55">
        <v>0</v>
      </c>
      <c r="U33" s="55">
        <v>0</v>
      </c>
      <c r="V33" s="54">
        <v>0</v>
      </c>
      <c r="W33" s="54">
        <v>0</v>
      </c>
      <c r="X33" s="54">
        <v>0</v>
      </c>
      <c r="Y33" s="54">
        <v>0</v>
      </c>
      <c r="Z33" s="54">
        <v>0</v>
      </c>
      <c r="AA33" s="54">
        <v>0</v>
      </c>
      <c r="AB33" s="54">
        <v>0</v>
      </c>
      <c r="AC33" s="54">
        <v>50</v>
      </c>
      <c r="AD33" s="54">
        <v>50</v>
      </c>
      <c r="AE33" s="54">
        <v>50</v>
      </c>
      <c r="AF33" s="54">
        <v>50</v>
      </c>
      <c r="AG33" s="88">
        <f t="shared" si="2"/>
        <v>0</v>
      </c>
      <c r="AH33" s="53" t="s">
        <v>893</v>
      </c>
      <c r="AI33" s="177"/>
      <c r="AJ33" s="53" t="s">
        <v>1121</v>
      </c>
      <c r="AK33" s="53" t="s">
        <v>1122</v>
      </c>
    </row>
    <row r="34" spans="1:37" ht="118.8" x14ac:dyDescent="0.3">
      <c r="A34" s="86" t="s">
        <v>59</v>
      </c>
      <c r="B34" s="53">
        <v>647</v>
      </c>
      <c r="C34" s="53" t="s">
        <v>58</v>
      </c>
      <c r="D34" s="88" t="s">
        <v>181</v>
      </c>
      <c r="E34" s="89">
        <v>0</v>
      </c>
      <c r="F34" s="89">
        <v>15</v>
      </c>
      <c r="G34" s="88">
        <v>15</v>
      </c>
      <c r="H34" s="88">
        <f t="shared" si="0"/>
        <v>15</v>
      </c>
      <c r="I34" s="88">
        <f t="shared" si="1"/>
        <v>0</v>
      </c>
      <c r="J34" s="88">
        <v>0</v>
      </c>
      <c r="K34" s="89">
        <v>0</v>
      </c>
      <c r="L34" s="88">
        <v>0</v>
      </c>
      <c r="M34" s="88">
        <v>0</v>
      </c>
      <c r="N34" s="88">
        <v>0</v>
      </c>
      <c r="O34" s="54">
        <v>0</v>
      </c>
      <c r="P34" s="54">
        <v>0</v>
      </c>
      <c r="Q34" s="55">
        <v>0</v>
      </c>
      <c r="R34" s="55">
        <v>0</v>
      </c>
      <c r="S34" s="55">
        <v>15</v>
      </c>
      <c r="T34" s="55">
        <v>0</v>
      </c>
      <c r="U34" s="55">
        <v>0</v>
      </c>
      <c r="V34" s="54">
        <v>0</v>
      </c>
      <c r="W34" s="54">
        <v>0</v>
      </c>
      <c r="X34" s="54">
        <v>0</v>
      </c>
      <c r="Y34" s="54">
        <v>0</v>
      </c>
      <c r="Z34" s="54">
        <v>0</v>
      </c>
      <c r="AA34" s="54">
        <v>0</v>
      </c>
      <c r="AB34" s="54">
        <v>0</v>
      </c>
      <c r="AC34" s="54">
        <v>0</v>
      </c>
      <c r="AD34" s="54">
        <v>0</v>
      </c>
      <c r="AE34" s="54">
        <v>0</v>
      </c>
      <c r="AF34" s="168">
        <v>0</v>
      </c>
      <c r="AG34" s="88">
        <f t="shared" si="2"/>
        <v>15</v>
      </c>
      <c r="AH34" s="53" t="s">
        <v>894</v>
      </c>
      <c r="AI34" s="176"/>
      <c r="AJ34" s="53" t="s">
        <v>1123</v>
      </c>
      <c r="AK34" s="53" t="s">
        <v>1124</v>
      </c>
    </row>
    <row r="35" spans="1:37" ht="118.8" x14ac:dyDescent="0.3">
      <c r="A35" s="86" t="s">
        <v>45</v>
      </c>
      <c r="B35" s="53">
        <v>714</v>
      </c>
      <c r="C35" s="53" t="s">
        <v>44</v>
      </c>
      <c r="D35" s="88" t="s">
        <v>181</v>
      </c>
      <c r="E35" s="89">
        <v>0</v>
      </c>
      <c r="F35" s="89">
        <v>10</v>
      </c>
      <c r="G35" s="88">
        <v>10</v>
      </c>
      <c r="H35" s="88">
        <f t="shared" si="0"/>
        <v>10</v>
      </c>
      <c r="I35" s="88">
        <f t="shared" si="1"/>
        <v>0</v>
      </c>
      <c r="J35" s="88">
        <v>0</v>
      </c>
      <c r="K35" s="89">
        <v>0</v>
      </c>
      <c r="L35" s="88">
        <v>0</v>
      </c>
      <c r="M35" s="88">
        <v>0</v>
      </c>
      <c r="N35" s="88">
        <v>0</v>
      </c>
      <c r="O35" s="54">
        <v>0</v>
      </c>
      <c r="P35" s="54">
        <v>0</v>
      </c>
      <c r="Q35" s="55">
        <v>0</v>
      </c>
      <c r="R35" s="55">
        <v>0</v>
      </c>
      <c r="S35" s="55">
        <v>5</v>
      </c>
      <c r="T35" s="55">
        <v>5</v>
      </c>
      <c r="U35" s="55">
        <v>0</v>
      </c>
      <c r="V35" s="54">
        <v>0</v>
      </c>
      <c r="W35" s="54">
        <v>0</v>
      </c>
      <c r="X35" s="54">
        <v>0</v>
      </c>
      <c r="Y35" s="54">
        <v>0</v>
      </c>
      <c r="Z35" s="54">
        <v>0</v>
      </c>
      <c r="AA35" s="54">
        <v>0</v>
      </c>
      <c r="AB35" s="54">
        <v>0</v>
      </c>
      <c r="AC35" s="54">
        <v>0</v>
      </c>
      <c r="AD35" s="54">
        <v>0</v>
      </c>
      <c r="AE35" s="54">
        <v>0</v>
      </c>
      <c r="AF35" s="168">
        <v>0</v>
      </c>
      <c r="AG35" s="88">
        <f t="shared" si="2"/>
        <v>10</v>
      </c>
      <c r="AH35" s="53" t="s">
        <v>895</v>
      </c>
      <c r="AI35" s="176"/>
      <c r="AJ35" s="53" t="s">
        <v>1125</v>
      </c>
      <c r="AK35" s="53" t="s">
        <v>1126</v>
      </c>
    </row>
    <row r="36" spans="1:37" ht="145.19999999999999" x14ac:dyDescent="0.3">
      <c r="A36" s="86" t="s">
        <v>89</v>
      </c>
      <c r="B36" s="53">
        <v>342</v>
      </c>
      <c r="C36" s="53" t="s">
        <v>88</v>
      </c>
      <c r="D36" s="88" t="s">
        <v>113</v>
      </c>
      <c r="E36" s="89">
        <v>0</v>
      </c>
      <c r="F36" s="89">
        <v>10</v>
      </c>
      <c r="G36" s="53">
        <v>10</v>
      </c>
      <c r="H36" s="88">
        <f t="shared" si="0"/>
        <v>10</v>
      </c>
      <c r="I36" s="88">
        <f t="shared" si="1"/>
        <v>0</v>
      </c>
      <c r="J36" s="88">
        <v>0</v>
      </c>
      <c r="K36" s="89">
        <v>0</v>
      </c>
      <c r="L36" s="88">
        <v>0</v>
      </c>
      <c r="M36" s="88">
        <v>0</v>
      </c>
      <c r="N36" s="88">
        <v>0</v>
      </c>
      <c r="O36" s="54">
        <v>0</v>
      </c>
      <c r="P36" s="54">
        <v>0</v>
      </c>
      <c r="Q36" s="55">
        <v>0</v>
      </c>
      <c r="R36" s="55">
        <v>0</v>
      </c>
      <c r="S36" s="55">
        <v>0</v>
      </c>
      <c r="T36" s="55">
        <v>0</v>
      </c>
      <c r="U36" s="55">
        <v>0</v>
      </c>
      <c r="V36" s="54">
        <v>10</v>
      </c>
      <c r="W36" s="54">
        <v>0</v>
      </c>
      <c r="X36" s="54">
        <v>0</v>
      </c>
      <c r="Y36" s="54">
        <v>0</v>
      </c>
      <c r="Z36" s="54">
        <v>0</v>
      </c>
      <c r="AA36" s="54">
        <v>0</v>
      </c>
      <c r="AB36" s="54">
        <v>0</v>
      </c>
      <c r="AC36" s="54">
        <v>0</v>
      </c>
      <c r="AD36" s="54">
        <v>0</v>
      </c>
      <c r="AE36" s="54">
        <v>0</v>
      </c>
      <c r="AF36" s="168">
        <v>0</v>
      </c>
      <c r="AG36" s="88">
        <f t="shared" si="2"/>
        <v>0</v>
      </c>
      <c r="AH36" s="53" t="s">
        <v>936</v>
      </c>
      <c r="AI36" s="176"/>
      <c r="AJ36" s="53" t="s">
        <v>1127</v>
      </c>
      <c r="AK36" s="53" t="s">
        <v>1104</v>
      </c>
    </row>
    <row r="37" spans="1:37" ht="158.4" x14ac:dyDescent="0.3">
      <c r="A37" s="86" t="s">
        <v>93</v>
      </c>
      <c r="B37" s="53">
        <v>339</v>
      </c>
      <c r="C37" s="53" t="s">
        <v>92</v>
      </c>
      <c r="D37" s="88" t="s">
        <v>113</v>
      </c>
      <c r="E37" s="89">
        <v>0</v>
      </c>
      <c r="F37" s="89">
        <v>10</v>
      </c>
      <c r="G37" s="53">
        <v>10</v>
      </c>
      <c r="H37" s="88">
        <f t="shared" si="0"/>
        <v>10</v>
      </c>
      <c r="I37" s="88">
        <f t="shared" si="1"/>
        <v>0</v>
      </c>
      <c r="J37" s="88">
        <v>0</v>
      </c>
      <c r="K37" s="89">
        <v>0</v>
      </c>
      <c r="L37" s="88">
        <v>0</v>
      </c>
      <c r="M37" s="88">
        <v>0</v>
      </c>
      <c r="N37" s="88">
        <v>0</v>
      </c>
      <c r="O37" s="54">
        <v>0</v>
      </c>
      <c r="P37" s="54">
        <v>0</v>
      </c>
      <c r="Q37" s="55">
        <v>0</v>
      </c>
      <c r="R37" s="55">
        <v>0</v>
      </c>
      <c r="S37" s="55">
        <v>0</v>
      </c>
      <c r="T37" s="55">
        <v>0</v>
      </c>
      <c r="U37" s="55">
        <v>5</v>
      </c>
      <c r="V37" s="54">
        <v>5</v>
      </c>
      <c r="W37" s="54">
        <v>0</v>
      </c>
      <c r="X37" s="54">
        <v>0</v>
      </c>
      <c r="Y37" s="54">
        <v>0</v>
      </c>
      <c r="Z37" s="54">
        <v>0</v>
      </c>
      <c r="AA37" s="54">
        <v>0</v>
      </c>
      <c r="AB37" s="54">
        <v>0</v>
      </c>
      <c r="AC37" s="54">
        <v>0</v>
      </c>
      <c r="AD37" s="54">
        <v>0</v>
      </c>
      <c r="AE37" s="54">
        <v>0</v>
      </c>
      <c r="AF37" s="168">
        <v>0</v>
      </c>
      <c r="AG37" s="88">
        <f t="shared" si="2"/>
        <v>5</v>
      </c>
      <c r="AH37" s="53" t="s">
        <v>913</v>
      </c>
      <c r="AI37" s="176"/>
      <c r="AJ37" s="53" t="s">
        <v>1128</v>
      </c>
      <c r="AK37" s="53" t="s">
        <v>1129</v>
      </c>
    </row>
    <row r="38" spans="1:37" ht="79.2" x14ac:dyDescent="0.3">
      <c r="A38" s="86" t="s">
        <v>95</v>
      </c>
      <c r="B38" s="53">
        <v>337</v>
      </c>
      <c r="C38" s="53" t="s">
        <v>94</v>
      </c>
      <c r="D38" s="88" t="s">
        <v>113</v>
      </c>
      <c r="E38" s="89">
        <v>0</v>
      </c>
      <c r="F38" s="89">
        <v>10</v>
      </c>
      <c r="G38" s="53">
        <v>10</v>
      </c>
      <c r="H38" s="88">
        <f t="shared" si="0"/>
        <v>10</v>
      </c>
      <c r="I38" s="88">
        <f t="shared" si="1"/>
        <v>0</v>
      </c>
      <c r="J38" s="88">
        <v>0</v>
      </c>
      <c r="K38" s="89">
        <v>0</v>
      </c>
      <c r="L38" s="88">
        <v>0</v>
      </c>
      <c r="M38" s="88">
        <v>0</v>
      </c>
      <c r="N38" s="88">
        <v>0</v>
      </c>
      <c r="O38" s="54">
        <v>0</v>
      </c>
      <c r="P38" s="54">
        <v>0</v>
      </c>
      <c r="Q38" s="55">
        <v>0</v>
      </c>
      <c r="R38" s="55">
        <v>0</v>
      </c>
      <c r="S38" s="55">
        <v>0</v>
      </c>
      <c r="T38" s="55">
        <v>0</v>
      </c>
      <c r="U38" s="55">
        <v>0</v>
      </c>
      <c r="V38" s="54">
        <v>10</v>
      </c>
      <c r="W38" s="54">
        <v>0</v>
      </c>
      <c r="X38" s="54">
        <v>0</v>
      </c>
      <c r="Y38" s="54">
        <v>0</v>
      </c>
      <c r="Z38" s="54">
        <v>0</v>
      </c>
      <c r="AA38" s="54">
        <v>0</v>
      </c>
      <c r="AB38" s="54">
        <v>0</v>
      </c>
      <c r="AC38" s="54">
        <v>0</v>
      </c>
      <c r="AD38" s="54">
        <v>0</v>
      </c>
      <c r="AE38" s="54">
        <v>0</v>
      </c>
      <c r="AF38" s="168">
        <v>0</v>
      </c>
      <c r="AG38" s="88">
        <f t="shared" si="2"/>
        <v>0</v>
      </c>
      <c r="AH38" s="53" t="s">
        <v>937</v>
      </c>
      <c r="AI38" s="176"/>
      <c r="AJ38" s="53" t="s">
        <v>1127</v>
      </c>
      <c r="AK38" s="53" t="s">
        <v>1104</v>
      </c>
    </row>
    <row r="39" spans="1:37" ht="79.2" x14ac:dyDescent="0.3">
      <c r="A39" s="86" t="s">
        <v>91</v>
      </c>
      <c r="B39" s="53">
        <v>341</v>
      </c>
      <c r="C39" s="53" t="s">
        <v>90</v>
      </c>
      <c r="D39" s="88" t="s">
        <v>113</v>
      </c>
      <c r="E39" s="89">
        <v>0</v>
      </c>
      <c r="F39" s="89">
        <v>5</v>
      </c>
      <c r="G39" s="53">
        <v>5</v>
      </c>
      <c r="H39" s="88">
        <f t="shared" si="0"/>
        <v>5</v>
      </c>
      <c r="I39" s="88">
        <f t="shared" si="1"/>
        <v>0</v>
      </c>
      <c r="J39" s="88">
        <v>0</v>
      </c>
      <c r="K39" s="89">
        <v>0</v>
      </c>
      <c r="L39" s="88">
        <v>0</v>
      </c>
      <c r="M39" s="88">
        <v>0</v>
      </c>
      <c r="N39" s="88">
        <v>0</v>
      </c>
      <c r="O39" s="54">
        <v>0</v>
      </c>
      <c r="P39" s="54">
        <v>0</v>
      </c>
      <c r="Q39" s="55">
        <v>0</v>
      </c>
      <c r="R39" s="55">
        <v>0</v>
      </c>
      <c r="S39" s="55">
        <v>0</v>
      </c>
      <c r="T39" s="55">
        <v>0</v>
      </c>
      <c r="U39" s="55">
        <v>0</v>
      </c>
      <c r="V39" s="54">
        <v>5</v>
      </c>
      <c r="W39" s="54">
        <v>0</v>
      </c>
      <c r="X39" s="54">
        <v>0</v>
      </c>
      <c r="Y39" s="54">
        <v>0</v>
      </c>
      <c r="Z39" s="54">
        <v>0</v>
      </c>
      <c r="AA39" s="54">
        <v>0</v>
      </c>
      <c r="AB39" s="54">
        <v>0</v>
      </c>
      <c r="AC39" s="54">
        <v>0</v>
      </c>
      <c r="AD39" s="54">
        <v>0</v>
      </c>
      <c r="AE39" s="54">
        <v>0</v>
      </c>
      <c r="AF39" s="168">
        <v>0</v>
      </c>
      <c r="AG39" s="88">
        <f t="shared" si="2"/>
        <v>0</v>
      </c>
      <c r="AH39" s="53" t="s">
        <v>880</v>
      </c>
      <c r="AI39" s="176"/>
      <c r="AJ39" s="53" t="s">
        <v>1130</v>
      </c>
      <c r="AK39" s="53" t="s">
        <v>1131</v>
      </c>
    </row>
    <row r="40" spans="1:37" ht="105.6" x14ac:dyDescent="0.3">
      <c r="A40" s="86" t="s">
        <v>73</v>
      </c>
      <c r="B40" s="53">
        <v>443</v>
      </c>
      <c r="C40" s="53" t="s">
        <v>72</v>
      </c>
      <c r="D40" s="88" t="s">
        <v>113</v>
      </c>
      <c r="E40" s="89">
        <v>0</v>
      </c>
      <c r="F40" s="89">
        <v>5</v>
      </c>
      <c r="G40" s="174">
        <v>5</v>
      </c>
      <c r="H40" s="88">
        <f t="shared" si="0"/>
        <v>5</v>
      </c>
      <c r="I40" s="88">
        <f t="shared" si="1"/>
        <v>0</v>
      </c>
      <c r="J40" s="88">
        <v>0</v>
      </c>
      <c r="K40" s="89">
        <v>0</v>
      </c>
      <c r="L40" s="88">
        <v>0</v>
      </c>
      <c r="M40" s="88">
        <v>0</v>
      </c>
      <c r="N40" s="88">
        <v>0</v>
      </c>
      <c r="O40" s="54">
        <v>0</v>
      </c>
      <c r="P40" s="54">
        <v>0</v>
      </c>
      <c r="Q40" s="55">
        <v>0</v>
      </c>
      <c r="R40" s="55">
        <v>0</v>
      </c>
      <c r="S40" s="55">
        <v>0</v>
      </c>
      <c r="T40" s="55">
        <v>0</v>
      </c>
      <c r="U40" s="55">
        <v>0</v>
      </c>
      <c r="V40" s="54">
        <v>0</v>
      </c>
      <c r="W40" s="54">
        <v>5</v>
      </c>
      <c r="X40" s="54">
        <v>0</v>
      </c>
      <c r="Y40" s="54">
        <v>0</v>
      </c>
      <c r="Z40" s="54">
        <v>0</v>
      </c>
      <c r="AA40" s="54">
        <v>0</v>
      </c>
      <c r="AB40" s="54">
        <v>0</v>
      </c>
      <c r="AC40" s="54">
        <v>0</v>
      </c>
      <c r="AD40" s="54">
        <v>0</v>
      </c>
      <c r="AE40" s="54">
        <v>0</v>
      </c>
      <c r="AF40" s="168">
        <v>0</v>
      </c>
      <c r="AG40" s="88">
        <f t="shared" si="2"/>
        <v>0</v>
      </c>
      <c r="AH40" s="53" t="s">
        <v>917</v>
      </c>
      <c r="AI40" s="176"/>
      <c r="AJ40" s="53" t="s">
        <v>1127</v>
      </c>
      <c r="AK40" s="53" t="s">
        <v>1104</v>
      </c>
    </row>
    <row r="41" spans="1:37" ht="224.4" x14ac:dyDescent="0.3">
      <c r="A41" s="86" t="s">
        <v>37</v>
      </c>
      <c r="B41" s="53">
        <v>301</v>
      </c>
      <c r="C41" s="53" t="s">
        <v>36</v>
      </c>
      <c r="D41" s="88" t="s">
        <v>113</v>
      </c>
      <c r="E41" s="89">
        <v>0</v>
      </c>
      <c r="F41" s="89">
        <v>333</v>
      </c>
      <c r="G41" s="53">
        <v>333</v>
      </c>
      <c r="H41" s="88">
        <f t="shared" si="0"/>
        <v>333</v>
      </c>
      <c r="I41" s="88">
        <f t="shared" si="1"/>
        <v>0</v>
      </c>
      <c r="J41" s="88">
        <v>0</v>
      </c>
      <c r="K41" s="89">
        <v>0</v>
      </c>
      <c r="L41" s="88">
        <v>0</v>
      </c>
      <c r="M41" s="88">
        <v>0</v>
      </c>
      <c r="N41" s="88">
        <v>0</v>
      </c>
      <c r="O41" s="54">
        <v>0</v>
      </c>
      <c r="P41" s="54">
        <v>0</v>
      </c>
      <c r="Q41" s="55">
        <v>94</v>
      </c>
      <c r="R41" s="55">
        <v>95</v>
      </c>
      <c r="S41" s="55">
        <v>94</v>
      </c>
      <c r="T41" s="55">
        <v>50</v>
      </c>
      <c r="U41" s="55">
        <v>0</v>
      </c>
      <c r="V41" s="54">
        <v>0</v>
      </c>
      <c r="W41" s="54">
        <v>0</v>
      </c>
      <c r="X41" s="54">
        <v>0</v>
      </c>
      <c r="Y41" s="54">
        <v>0</v>
      </c>
      <c r="Z41" s="54">
        <v>0</v>
      </c>
      <c r="AA41" s="54">
        <v>0</v>
      </c>
      <c r="AB41" s="54">
        <v>0</v>
      </c>
      <c r="AC41" s="54">
        <v>0</v>
      </c>
      <c r="AD41" s="54">
        <v>0</v>
      </c>
      <c r="AE41" s="54">
        <v>0</v>
      </c>
      <c r="AF41" s="168">
        <v>0</v>
      </c>
      <c r="AG41" s="88">
        <f t="shared" si="2"/>
        <v>333</v>
      </c>
      <c r="AH41" s="53" t="s">
        <v>914</v>
      </c>
      <c r="AI41" s="176"/>
      <c r="AJ41" s="53" t="s">
        <v>1132</v>
      </c>
      <c r="AK41" s="53" t="s">
        <v>1133</v>
      </c>
    </row>
    <row r="42" spans="1:37" ht="118.8" x14ac:dyDescent="0.3">
      <c r="A42" s="86" t="s">
        <v>33</v>
      </c>
      <c r="B42" s="53">
        <v>515</v>
      </c>
      <c r="C42" s="53" t="s">
        <v>32</v>
      </c>
      <c r="D42" s="88" t="s">
        <v>113</v>
      </c>
      <c r="E42" s="89">
        <v>0</v>
      </c>
      <c r="F42" s="89">
        <v>158</v>
      </c>
      <c r="G42" s="88">
        <v>158</v>
      </c>
      <c r="H42" s="88">
        <f t="shared" si="0"/>
        <v>158</v>
      </c>
      <c r="I42" s="88">
        <f t="shared" si="1"/>
        <v>0</v>
      </c>
      <c r="J42" s="88">
        <v>0</v>
      </c>
      <c r="K42" s="89">
        <v>0</v>
      </c>
      <c r="L42" s="88">
        <v>0</v>
      </c>
      <c r="M42" s="88">
        <v>0</v>
      </c>
      <c r="N42" s="88">
        <v>0</v>
      </c>
      <c r="O42" s="54">
        <v>0</v>
      </c>
      <c r="P42" s="54">
        <v>0</v>
      </c>
      <c r="Q42" s="55">
        <v>0</v>
      </c>
      <c r="R42" s="55">
        <v>0</v>
      </c>
      <c r="S42" s="55">
        <v>0</v>
      </c>
      <c r="T42" s="55">
        <v>79</v>
      </c>
      <c r="U42" s="55">
        <v>79</v>
      </c>
      <c r="V42" s="54">
        <v>0</v>
      </c>
      <c r="W42" s="54">
        <v>0</v>
      </c>
      <c r="X42" s="54">
        <v>0</v>
      </c>
      <c r="Y42" s="54">
        <v>0</v>
      </c>
      <c r="Z42" s="54">
        <v>0</v>
      </c>
      <c r="AA42" s="54">
        <v>0</v>
      </c>
      <c r="AB42" s="54">
        <v>0</v>
      </c>
      <c r="AC42" s="54">
        <v>0</v>
      </c>
      <c r="AD42" s="54">
        <v>0</v>
      </c>
      <c r="AE42" s="54">
        <v>0</v>
      </c>
      <c r="AF42" s="168">
        <v>0</v>
      </c>
      <c r="AG42" s="88">
        <f t="shared" si="2"/>
        <v>158</v>
      </c>
      <c r="AH42" s="53" t="s">
        <v>918</v>
      </c>
      <c r="AI42" s="176"/>
      <c r="AJ42" s="53" t="s">
        <v>1134</v>
      </c>
      <c r="AK42" s="53" t="s">
        <v>1135</v>
      </c>
    </row>
    <row r="43" spans="1:37" ht="118.8" x14ac:dyDescent="0.3">
      <c r="A43" s="86" t="s">
        <v>31</v>
      </c>
      <c r="B43" s="53">
        <v>516</v>
      </c>
      <c r="C43" s="53" t="s">
        <v>30</v>
      </c>
      <c r="D43" s="88" t="s">
        <v>113</v>
      </c>
      <c r="E43" s="89">
        <v>0</v>
      </c>
      <c r="F43" s="89">
        <v>138</v>
      </c>
      <c r="G43" s="88">
        <v>138</v>
      </c>
      <c r="H43" s="88">
        <f t="shared" si="0"/>
        <v>138</v>
      </c>
      <c r="I43" s="88">
        <f t="shared" si="1"/>
        <v>0</v>
      </c>
      <c r="J43" s="88">
        <v>0</v>
      </c>
      <c r="K43" s="89">
        <v>0</v>
      </c>
      <c r="L43" s="88">
        <v>0</v>
      </c>
      <c r="M43" s="88">
        <v>0</v>
      </c>
      <c r="N43" s="88">
        <v>0</v>
      </c>
      <c r="O43" s="54">
        <v>0</v>
      </c>
      <c r="P43" s="54">
        <v>0</v>
      </c>
      <c r="Q43" s="55">
        <v>0</v>
      </c>
      <c r="R43" s="55">
        <v>0</v>
      </c>
      <c r="S43" s="55">
        <v>0</v>
      </c>
      <c r="T43" s="55">
        <v>69</v>
      </c>
      <c r="U43" s="55">
        <v>69</v>
      </c>
      <c r="V43" s="54">
        <v>0</v>
      </c>
      <c r="W43" s="54">
        <v>0</v>
      </c>
      <c r="X43" s="54">
        <v>0</v>
      </c>
      <c r="Y43" s="54">
        <v>0</v>
      </c>
      <c r="Z43" s="54">
        <v>0</v>
      </c>
      <c r="AA43" s="54">
        <v>0</v>
      </c>
      <c r="AB43" s="54">
        <v>0</v>
      </c>
      <c r="AC43" s="54">
        <v>0</v>
      </c>
      <c r="AD43" s="54">
        <v>0</v>
      </c>
      <c r="AE43" s="54">
        <v>0</v>
      </c>
      <c r="AF43" s="168">
        <v>0</v>
      </c>
      <c r="AG43" s="88">
        <f t="shared" si="2"/>
        <v>138</v>
      </c>
      <c r="AH43" s="53" t="s">
        <v>918</v>
      </c>
      <c r="AI43" s="176"/>
      <c r="AJ43" s="53" t="s">
        <v>1134</v>
      </c>
      <c r="AK43" s="53" t="s">
        <v>1135</v>
      </c>
    </row>
    <row r="44" spans="1:37" ht="132" x14ac:dyDescent="0.3">
      <c r="A44" s="86" t="s">
        <v>35</v>
      </c>
      <c r="B44" s="53">
        <v>303</v>
      </c>
      <c r="C44" s="53" t="s">
        <v>34</v>
      </c>
      <c r="D44" s="88" t="s">
        <v>113</v>
      </c>
      <c r="E44" s="89">
        <v>0</v>
      </c>
      <c r="F44" s="89">
        <v>46</v>
      </c>
      <c r="G44" s="53">
        <v>46</v>
      </c>
      <c r="H44" s="88">
        <f t="shared" si="0"/>
        <v>46</v>
      </c>
      <c r="I44" s="88">
        <f t="shared" si="1"/>
        <v>0</v>
      </c>
      <c r="J44" s="88">
        <v>0</v>
      </c>
      <c r="K44" s="89">
        <v>0</v>
      </c>
      <c r="L44" s="88">
        <v>0</v>
      </c>
      <c r="M44" s="88">
        <v>0</v>
      </c>
      <c r="N44" s="88">
        <v>0</v>
      </c>
      <c r="O44" s="54">
        <v>0</v>
      </c>
      <c r="P44" s="54">
        <v>0</v>
      </c>
      <c r="Q44" s="55">
        <v>0</v>
      </c>
      <c r="R44" s="55">
        <v>0</v>
      </c>
      <c r="S44" s="55">
        <v>46</v>
      </c>
      <c r="T44" s="55">
        <v>0</v>
      </c>
      <c r="U44" s="55">
        <v>0</v>
      </c>
      <c r="V44" s="54">
        <v>0</v>
      </c>
      <c r="W44" s="54">
        <v>0</v>
      </c>
      <c r="X44" s="54">
        <v>0</v>
      </c>
      <c r="Y44" s="54">
        <v>0</v>
      </c>
      <c r="Z44" s="54">
        <v>0</v>
      </c>
      <c r="AA44" s="54">
        <v>0</v>
      </c>
      <c r="AB44" s="54">
        <v>0</v>
      </c>
      <c r="AC44" s="54">
        <v>0</v>
      </c>
      <c r="AD44" s="54">
        <v>0</v>
      </c>
      <c r="AE44" s="54">
        <v>0</v>
      </c>
      <c r="AF44" s="168">
        <v>0</v>
      </c>
      <c r="AG44" s="88">
        <f t="shared" si="2"/>
        <v>46</v>
      </c>
      <c r="AH44" s="53" t="s">
        <v>938</v>
      </c>
      <c r="AI44" s="176"/>
      <c r="AJ44" s="53" t="s">
        <v>1136</v>
      </c>
      <c r="AK44" s="53" t="s">
        <v>1137</v>
      </c>
    </row>
    <row r="45" spans="1:37" ht="118.8" x14ac:dyDescent="0.3">
      <c r="A45" s="86" t="s">
        <v>29</v>
      </c>
      <c r="B45" s="53">
        <v>630</v>
      </c>
      <c r="C45" s="53" t="s">
        <v>28</v>
      </c>
      <c r="D45" s="88" t="s">
        <v>113</v>
      </c>
      <c r="E45" s="89">
        <v>0</v>
      </c>
      <c r="F45" s="89">
        <v>11</v>
      </c>
      <c r="G45" s="88">
        <v>11</v>
      </c>
      <c r="H45" s="88">
        <f t="shared" si="0"/>
        <v>11</v>
      </c>
      <c r="I45" s="88">
        <f t="shared" si="1"/>
        <v>0</v>
      </c>
      <c r="J45" s="88">
        <v>0</v>
      </c>
      <c r="K45" s="89">
        <v>0</v>
      </c>
      <c r="L45" s="88">
        <v>0</v>
      </c>
      <c r="M45" s="88">
        <v>0</v>
      </c>
      <c r="N45" s="88">
        <v>0</v>
      </c>
      <c r="O45" s="54">
        <v>0</v>
      </c>
      <c r="P45" s="54">
        <v>0</v>
      </c>
      <c r="Q45" s="55">
        <v>0</v>
      </c>
      <c r="R45" s="55">
        <v>0</v>
      </c>
      <c r="S45" s="55">
        <v>0</v>
      </c>
      <c r="T45" s="55">
        <v>0</v>
      </c>
      <c r="U45" s="55">
        <v>0</v>
      </c>
      <c r="V45" s="54">
        <v>11</v>
      </c>
      <c r="W45" s="54">
        <v>0</v>
      </c>
      <c r="X45" s="54">
        <v>0</v>
      </c>
      <c r="Y45" s="54">
        <v>0</v>
      </c>
      <c r="Z45" s="54">
        <v>0</v>
      </c>
      <c r="AA45" s="54">
        <v>0</v>
      </c>
      <c r="AB45" s="54">
        <v>0</v>
      </c>
      <c r="AC45" s="54">
        <v>0</v>
      </c>
      <c r="AD45" s="54">
        <v>0</v>
      </c>
      <c r="AE45" s="54">
        <v>0</v>
      </c>
      <c r="AF45" s="168">
        <v>0</v>
      </c>
      <c r="AG45" s="88">
        <f t="shared" si="2"/>
        <v>0</v>
      </c>
      <c r="AH45" s="53" t="s">
        <v>939</v>
      </c>
      <c r="AI45" s="176"/>
      <c r="AJ45" s="53" t="s">
        <v>1127</v>
      </c>
      <c r="AK45" s="53" t="s">
        <v>1104</v>
      </c>
    </row>
    <row r="46" spans="1:37" ht="118.8" x14ac:dyDescent="0.3">
      <c r="A46" s="86" t="s">
        <v>27</v>
      </c>
      <c r="B46" s="53">
        <v>720</v>
      </c>
      <c r="C46" s="53" t="s">
        <v>1071</v>
      </c>
      <c r="D46" s="88" t="s">
        <v>113</v>
      </c>
      <c r="E46" s="89">
        <v>0</v>
      </c>
      <c r="F46" s="89">
        <v>15</v>
      </c>
      <c r="G46" s="88">
        <v>15</v>
      </c>
      <c r="H46" s="88">
        <f t="shared" si="0"/>
        <v>15</v>
      </c>
      <c r="I46" s="88">
        <f t="shared" si="1"/>
        <v>0</v>
      </c>
      <c r="J46" s="88">
        <v>0</v>
      </c>
      <c r="K46" s="89">
        <v>0</v>
      </c>
      <c r="L46" s="88">
        <v>0</v>
      </c>
      <c r="M46" s="88">
        <v>0</v>
      </c>
      <c r="N46" s="88">
        <v>0</v>
      </c>
      <c r="O46" s="54">
        <v>0</v>
      </c>
      <c r="P46" s="54">
        <v>0</v>
      </c>
      <c r="Q46" s="55">
        <v>0</v>
      </c>
      <c r="R46" s="55">
        <v>0</v>
      </c>
      <c r="S46" s="55">
        <v>0</v>
      </c>
      <c r="T46" s="55">
        <v>0</v>
      </c>
      <c r="U46" s="55">
        <v>0</v>
      </c>
      <c r="V46" s="54">
        <v>0</v>
      </c>
      <c r="W46" s="54">
        <v>0</v>
      </c>
      <c r="X46" s="54">
        <v>0</v>
      </c>
      <c r="Y46" s="54">
        <v>15</v>
      </c>
      <c r="Z46" s="54">
        <v>0</v>
      </c>
      <c r="AA46" s="54">
        <v>0</v>
      </c>
      <c r="AB46" s="54">
        <v>0</v>
      </c>
      <c r="AC46" s="54">
        <v>0</v>
      </c>
      <c r="AD46" s="54">
        <v>0</v>
      </c>
      <c r="AE46" s="54">
        <v>0</v>
      </c>
      <c r="AF46" s="168">
        <v>0</v>
      </c>
      <c r="AG46" s="88">
        <f t="shared" si="2"/>
        <v>0</v>
      </c>
      <c r="AH46" s="53" t="s">
        <v>940</v>
      </c>
      <c r="AI46" s="176"/>
      <c r="AJ46" s="53" t="s">
        <v>1127</v>
      </c>
      <c r="AK46" s="53" t="s">
        <v>1104</v>
      </c>
    </row>
    <row r="47" spans="1:37" ht="55.2" customHeight="1" x14ac:dyDescent="0.3">
      <c r="A47" s="86" t="s">
        <v>1160</v>
      </c>
      <c r="B47" s="86"/>
      <c r="C47" s="86" t="s">
        <v>1161</v>
      </c>
      <c r="D47" s="89" t="s">
        <v>113</v>
      </c>
      <c r="E47" s="89">
        <v>0</v>
      </c>
      <c r="F47" s="89">
        <v>100</v>
      </c>
      <c r="G47" s="89">
        <v>100</v>
      </c>
      <c r="H47" s="89">
        <v>100</v>
      </c>
      <c r="I47" s="89">
        <v>0</v>
      </c>
      <c r="J47" s="89">
        <v>0</v>
      </c>
      <c r="K47" s="89">
        <v>0</v>
      </c>
      <c r="L47" s="89">
        <v>0</v>
      </c>
      <c r="M47" s="89">
        <v>0</v>
      </c>
      <c r="N47" s="89">
        <v>0</v>
      </c>
      <c r="O47" s="168">
        <v>0</v>
      </c>
      <c r="P47" s="168">
        <v>0</v>
      </c>
      <c r="Q47" s="185">
        <v>0</v>
      </c>
      <c r="R47" s="185">
        <v>0</v>
      </c>
      <c r="S47" s="185">
        <v>0</v>
      </c>
      <c r="T47" s="185">
        <v>0</v>
      </c>
      <c r="U47" s="185">
        <v>0</v>
      </c>
      <c r="V47" s="168">
        <v>50</v>
      </c>
      <c r="W47" s="168">
        <v>50</v>
      </c>
      <c r="X47" s="168">
        <v>0</v>
      </c>
      <c r="Y47" s="168">
        <v>0</v>
      </c>
      <c r="Z47" s="168">
        <v>0</v>
      </c>
      <c r="AA47" s="168">
        <v>0</v>
      </c>
      <c r="AB47" s="168">
        <v>0</v>
      </c>
      <c r="AC47" s="168">
        <v>0</v>
      </c>
      <c r="AD47" s="168">
        <v>0</v>
      </c>
      <c r="AE47" s="168">
        <v>0</v>
      </c>
      <c r="AF47" s="168"/>
      <c r="AG47" s="88">
        <f t="shared" si="2"/>
        <v>0</v>
      </c>
      <c r="AH47" s="86" t="s">
        <v>1162</v>
      </c>
      <c r="AI47" s="176"/>
      <c r="AJ47" s="86"/>
      <c r="AK47" s="86"/>
    </row>
    <row r="48" spans="1:37" ht="237.6" x14ac:dyDescent="0.3">
      <c r="A48" s="86" t="s">
        <v>26</v>
      </c>
      <c r="B48" s="53" t="s">
        <v>603</v>
      </c>
      <c r="C48" s="53" t="s">
        <v>25</v>
      </c>
      <c r="D48" s="88" t="s">
        <v>113</v>
      </c>
      <c r="E48" s="89">
        <v>0</v>
      </c>
      <c r="F48" s="89">
        <v>2100</v>
      </c>
      <c r="G48" s="88">
        <v>2100</v>
      </c>
      <c r="H48" s="88">
        <f t="shared" si="0"/>
        <v>2100</v>
      </c>
      <c r="I48" s="88">
        <f t="shared" si="1"/>
        <v>0</v>
      </c>
      <c r="J48" s="88">
        <v>0</v>
      </c>
      <c r="K48" s="89">
        <v>0</v>
      </c>
      <c r="L48" s="88">
        <v>0</v>
      </c>
      <c r="M48" s="88">
        <v>0</v>
      </c>
      <c r="N48" s="88">
        <v>0</v>
      </c>
      <c r="O48" s="54">
        <v>0</v>
      </c>
      <c r="P48" s="54">
        <v>0</v>
      </c>
      <c r="Q48" s="55">
        <v>0</v>
      </c>
      <c r="R48" s="55">
        <v>0</v>
      </c>
      <c r="S48" s="55">
        <v>0</v>
      </c>
      <c r="T48" s="55">
        <v>105</v>
      </c>
      <c r="U48" s="55">
        <v>220</v>
      </c>
      <c r="V48" s="54">
        <v>220</v>
      </c>
      <c r="W48" s="54">
        <v>220</v>
      </c>
      <c r="X48" s="54">
        <v>220</v>
      </c>
      <c r="Y48" s="54">
        <v>220</v>
      </c>
      <c r="Z48" s="54">
        <v>175</v>
      </c>
      <c r="AA48" s="54">
        <v>175</v>
      </c>
      <c r="AB48" s="54">
        <v>175</v>
      </c>
      <c r="AC48" s="54">
        <v>130</v>
      </c>
      <c r="AD48" s="54">
        <v>120</v>
      </c>
      <c r="AE48" s="54">
        <v>120</v>
      </c>
      <c r="AF48" s="168">
        <v>0</v>
      </c>
      <c r="AG48" s="88">
        <f t="shared" si="2"/>
        <v>325</v>
      </c>
      <c r="AH48" s="53" t="s">
        <v>878</v>
      </c>
      <c r="AI48" s="176"/>
      <c r="AJ48" s="53" t="s">
        <v>1127</v>
      </c>
      <c r="AK48" s="53" t="s">
        <v>1077</v>
      </c>
    </row>
    <row r="49" spans="1:37" ht="224.4" x14ac:dyDescent="0.3">
      <c r="A49" s="86" t="s">
        <v>24</v>
      </c>
      <c r="B49" s="53" t="s">
        <v>603</v>
      </c>
      <c r="C49" s="53" t="s">
        <v>23</v>
      </c>
      <c r="D49" s="88" t="s">
        <v>113</v>
      </c>
      <c r="E49" s="89">
        <v>0</v>
      </c>
      <c r="F49" s="89">
        <v>2850</v>
      </c>
      <c r="G49" s="88">
        <v>2700</v>
      </c>
      <c r="H49" s="88">
        <f t="shared" si="0"/>
        <v>2665</v>
      </c>
      <c r="I49" s="88">
        <f t="shared" si="1"/>
        <v>35</v>
      </c>
      <c r="J49" s="88">
        <v>0</v>
      </c>
      <c r="K49" s="89">
        <v>0</v>
      </c>
      <c r="L49" s="88">
        <v>0</v>
      </c>
      <c r="M49" s="88">
        <v>0</v>
      </c>
      <c r="N49" s="88">
        <v>0</v>
      </c>
      <c r="O49" s="54">
        <v>0</v>
      </c>
      <c r="P49" s="54">
        <v>0</v>
      </c>
      <c r="Q49" s="55">
        <v>0</v>
      </c>
      <c r="R49" s="55">
        <v>0</v>
      </c>
      <c r="S49" s="55">
        <v>0</v>
      </c>
      <c r="T49" s="55">
        <v>0</v>
      </c>
      <c r="U49" s="55">
        <v>150</v>
      </c>
      <c r="V49" s="54">
        <v>215</v>
      </c>
      <c r="W49" s="54">
        <v>295</v>
      </c>
      <c r="X49" s="54">
        <v>280</v>
      </c>
      <c r="Y49" s="54">
        <v>265</v>
      </c>
      <c r="Z49" s="54">
        <v>265</v>
      </c>
      <c r="AA49" s="54">
        <v>265</v>
      </c>
      <c r="AB49" s="54">
        <v>265</v>
      </c>
      <c r="AC49" s="54">
        <v>265</v>
      </c>
      <c r="AD49" s="54">
        <v>200</v>
      </c>
      <c r="AE49" s="54">
        <v>200</v>
      </c>
      <c r="AF49" s="54">
        <v>185</v>
      </c>
      <c r="AG49" s="88">
        <f t="shared" si="2"/>
        <v>150</v>
      </c>
      <c r="AH49" s="53" t="s">
        <v>915</v>
      </c>
      <c r="AI49" s="177"/>
      <c r="AJ49" s="53" t="s">
        <v>1127</v>
      </c>
      <c r="AK49" s="53" t="s">
        <v>1077</v>
      </c>
    </row>
    <row r="50" spans="1:37" ht="237.6" x14ac:dyDescent="0.3">
      <c r="A50" s="86" t="s">
        <v>22</v>
      </c>
      <c r="B50" s="53" t="s">
        <v>603</v>
      </c>
      <c r="C50" s="53" t="s">
        <v>21</v>
      </c>
      <c r="D50" s="88" t="s">
        <v>113</v>
      </c>
      <c r="E50" s="89">
        <v>0</v>
      </c>
      <c r="F50" s="89">
        <v>3100</v>
      </c>
      <c r="G50" s="88">
        <v>3100</v>
      </c>
      <c r="H50" s="88">
        <f>SUM(K50:AE50)</f>
        <v>2190</v>
      </c>
      <c r="I50" s="88">
        <f t="shared" si="1"/>
        <v>910</v>
      </c>
      <c r="J50" s="88">
        <v>0</v>
      </c>
      <c r="K50" s="89">
        <v>0</v>
      </c>
      <c r="L50" s="88">
        <v>0</v>
      </c>
      <c r="M50" s="88">
        <v>0</v>
      </c>
      <c r="N50" s="88">
        <v>0</v>
      </c>
      <c r="O50" s="54">
        <v>0</v>
      </c>
      <c r="P50" s="54">
        <v>0</v>
      </c>
      <c r="Q50" s="55">
        <v>0</v>
      </c>
      <c r="R50" s="55">
        <v>0</v>
      </c>
      <c r="S50" s="55">
        <v>0</v>
      </c>
      <c r="T50" s="55">
        <v>0</v>
      </c>
      <c r="U50" s="55">
        <v>140</v>
      </c>
      <c r="V50" s="54">
        <v>200</v>
      </c>
      <c r="W50" s="54">
        <v>200</v>
      </c>
      <c r="X50" s="54">
        <v>200</v>
      </c>
      <c r="Y50" s="54">
        <v>200</v>
      </c>
      <c r="Z50" s="54">
        <v>200</v>
      </c>
      <c r="AA50" s="54">
        <v>200</v>
      </c>
      <c r="AB50" s="54">
        <v>200</v>
      </c>
      <c r="AC50" s="54">
        <v>200</v>
      </c>
      <c r="AD50" s="54">
        <v>225</v>
      </c>
      <c r="AE50" s="54">
        <v>225</v>
      </c>
      <c r="AF50" s="54">
        <v>225</v>
      </c>
      <c r="AG50" s="88">
        <f t="shared" si="2"/>
        <v>140</v>
      </c>
      <c r="AH50" s="53" t="s">
        <v>879</v>
      </c>
      <c r="AI50" s="177"/>
      <c r="AJ50" s="53" t="s">
        <v>1127</v>
      </c>
      <c r="AK50" s="53" t="s">
        <v>1077</v>
      </c>
    </row>
    <row r="51" spans="1:37" x14ac:dyDescent="0.3">
      <c r="A51" s="178"/>
      <c r="B51" s="179"/>
      <c r="C51" s="179"/>
      <c r="D51" s="179"/>
      <c r="E51" s="179"/>
      <c r="F51" s="179"/>
      <c r="G51" s="180" t="s">
        <v>753</v>
      </c>
      <c r="H51" s="92">
        <f>SUM(H6:H50)</f>
        <v>10231</v>
      </c>
      <c r="I51" s="92">
        <f>SUM(I6:I50)</f>
        <v>1310</v>
      </c>
      <c r="J51" s="92">
        <f t="shared" ref="J51:AF51" si="3">SUM(J6:J50)</f>
        <v>0</v>
      </c>
      <c r="K51" s="92">
        <f t="shared" si="3"/>
        <v>0</v>
      </c>
      <c r="L51" s="92">
        <f t="shared" si="3"/>
        <v>0</v>
      </c>
      <c r="M51" s="92">
        <f t="shared" si="3"/>
        <v>0</v>
      </c>
      <c r="N51" s="92">
        <f t="shared" si="3"/>
        <v>0</v>
      </c>
      <c r="O51" s="92">
        <f t="shared" si="3"/>
        <v>0</v>
      </c>
      <c r="P51" s="92">
        <f t="shared" si="3"/>
        <v>0</v>
      </c>
      <c r="Q51" s="175">
        <f t="shared" si="3"/>
        <v>101</v>
      </c>
      <c r="R51" s="175">
        <f t="shared" si="3"/>
        <v>285</v>
      </c>
      <c r="S51" s="175">
        <f t="shared" si="3"/>
        <v>706</v>
      </c>
      <c r="T51" s="175">
        <f t="shared" si="3"/>
        <v>818</v>
      </c>
      <c r="U51" s="175">
        <f t="shared" si="3"/>
        <v>1043</v>
      </c>
      <c r="V51" s="92">
        <f t="shared" si="3"/>
        <v>1036</v>
      </c>
      <c r="W51" s="92">
        <f t="shared" si="3"/>
        <v>981</v>
      </c>
      <c r="X51" s="92">
        <f t="shared" si="3"/>
        <v>741</v>
      </c>
      <c r="Y51" s="92">
        <f t="shared" si="3"/>
        <v>700</v>
      </c>
      <c r="Z51" s="92">
        <f t="shared" si="3"/>
        <v>640</v>
      </c>
      <c r="AA51" s="92">
        <f t="shared" si="3"/>
        <v>640</v>
      </c>
      <c r="AB51" s="92">
        <f t="shared" si="3"/>
        <v>640</v>
      </c>
      <c r="AC51" s="92">
        <f t="shared" si="3"/>
        <v>645</v>
      </c>
      <c r="AD51" s="92">
        <f t="shared" si="3"/>
        <v>625</v>
      </c>
      <c r="AE51" s="92">
        <f t="shared" si="3"/>
        <v>630</v>
      </c>
      <c r="AF51" s="92">
        <f t="shared" si="3"/>
        <v>460</v>
      </c>
      <c r="AG51" s="92">
        <f t="shared" si="2"/>
        <v>2953</v>
      </c>
      <c r="AH51" s="181"/>
      <c r="AI51" s="176"/>
      <c r="AJ51" s="182"/>
      <c r="AK51" s="176"/>
    </row>
  </sheetData>
  <autoFilter ref="A5:AH51" xr:uid="{1C41B885-6916-415D-8456-F9FF387DF35C}"/>
  <mergeCells count="3">
    <mergeCell ref="Q4:U4"/>
    <mergeCell ref="A1:G1"/>
    <mergeCell ref="E4:F4"/>
  </mergeCells>
  <phoneticPr fontId="4" type="noConversion"/>
  <conditionalFormatting sqref="A1:A1048576">
    <cfRule type="duplicateValues" dxfId="9" priority="1"/>
  </conditionalFormatting>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B3524E-8956-4F37-BDDD-70DA21ACD1BB}">
  <sheetPr>
    <tabColor theme="3" tint="0.749992370372631"/>
    <pageSetUpPr fitToPage="1"/>
  </sheetPr>
  <dimension ref="A1:AV66"/>
  <sheetViews>
    <sheetView topLeftCell="A2" zoomScale="80" zoomScaleNormal="80" workbookViewId="0">
      <pane xSplit="2" ySplit="4" topLeftCell="C60" activePane="bottomRight" state="frozen"/>
      <selection activeCell="A2" sqref="A2"/>
      <selection pane="topRight" activeCell="D2" sqref="D2"/>
      <selection pane="bottomLeft" activeCell="A4" sqref="A4"/>
      <selection pane="bottomRight" activeCell="AV64" sqref="AV64"/>
    </sheetView>
  </sheetViews>
  <sheetFormatPr defaultColWidth="9.109375" defaultRowHeight="13.8" x14ac:dyDescent="0.3"/>
  <cols>
    <col min="1" max="1" width="11.6640625" style="85" bestFit="1" customWidth="1"/>
    <col min="2" max="3" width="59.44140625" style="81" customWidth="1"/>
    <col min="4" max="4" width="19.6640625" style="81" customWidth="1"/>
    <col min="5" max="5" width="37.6640625" style="85" customWidth="1"/>
    <col min="6" max="6" width="26.5546875" style="85" customWidth="1"/>
    <col min="7" max="7" width="36.33203125" style="85" customWidth="1"/>
    <col min="8" max="8" width="86.109375" style="81" customWidth="1"/>
    <col min="9" max="9" width="16.88671875" style="85" customWidth="1"/>
    <col min="10" max="10" width="12.109375" style="85" customWidth="1"/>
    <col min="11" max="12" width="13.109375" style="85" customWidth="1"/>
    <col min="13" max="14" width="14.5546875" style="85" customWidth="1"/>
    <col min="15" max="19" width="15.6640625" style="85" customWidth="1"/>
    <col min="20" max="34" width="11.44140625" style="85" customWidth="1"/>
    <col min="35" max="35" width="11.44140625" style="81" customWidth="1"/>
    <col min="36" max="40" width="11.44140625" style="85" customWidth="1"/>
    <col min="41" max="41" width="11.44140625" style="85" hidden="1" customWidth="1"/>
    <col min="42" max="42" width="9.6640625" style="85" customWidth="1"/>
    <col min="43" max="43" width="30" style="81" customWidth="1"/>
    <col min="44" max="44" width="17.6640625" style="81" customWidth="1"/>
    <col min="45" max="48" width="23.77734375" style="95" customWidth="1"/>
    <col min="49" max="16384" width="9.109375" style="95"/>
  </cols>
  <sheetData>
    <row r="1" spans="1:48" ht="14.4" thickBot="1" x14ac:dyDescent="0.35">
      <c r="A1" s="221" t="s">
        <v>754</v>
      </c>
      <c r="B1" s="222"/>
      <c r="C1" s="161"/>
      <c r="D1" s="94"/>
      <c r="E1" s="94"/>
      <c r="F1" s="94"/>
      <c r="G1" s="94"/>
      <c r="H1" s="94"/>
      <c r="I1" s="82"/>
      <c r="J1" s="82"/>
      <c r="K1" s="82"/>
      <c r="L1" s="82"/>
      <c r="M1" s="82"/>
      <c r="N1" s="82"/>
      <c r="O1" s="81"/>
      <c r="P1" s="81"/>
      <c r="Q1" s="81"/>
      <c r="R1" s="81"/>
      <c r="S1" s="81"/>
      <c r="T1" s="81"/>
      <c r="U1" s="81"/>
      <c r="V1" s="81"/>
      <c r="W1" s="81"/>
      <c r="X1" s="81"/>
      <c r="Y1" s="81"/>
      <c r="Z1" s="81"/>
      <c r="AA1" s="81"/>
      <c r="AB1" s="81"/>
      <c r="AC1" s="81"/>
      <c r="AD1" s="81"/>
      <c r="AE1" s="81"/>
      <c r="AF1" s="81"/>
      <c r="AG1" s="81"/>
      <c r="AH1" s="81"/>
      <c r="AJ1" s="81"/>
    </row>
    <row r="2" spans="1:48" ht="14.4" thickBot="1" x14ac:dyDescent="0.35">
      <c r="A2" s="113" t="s">
        <v>866</v>
      </c>
      <c r="B2" s="93"/>
      <c r="C2" s="161"/>
      <c r="D2" s="94"/>
      <c r="E2" s="94"/>
      <c r="F2" s="94"/>
      <c r="G2" s="94"/>
      <c r="H2" s="94"/>
      <c r="I2" s="82"/>
      <c r="J2" s="82"/>
      <c r="K2" s="82"/>
      <c r="L2" s="82"/>
      <c r="M2" s="82"/>
      <c r="N2" s="82"/>
      <c r="O2" s="81"/>
      <c r="P2" s="81"/>
      <c r="Q2" s="81"/>
      <c r="R2" s="81"/>
      <c r="S2" s="81"/>
      <c r="T2" s="81"/>
      <c r="U2" s="81"/>
      <c r="V2" s="81"/>
      <c r="W2" s="81"/>
      <c r="X2" s="81"/>
      <c r="Y2" s="81"/>
      <c r="Z2" s="81"/>
      <c r="AA2" s="81"/>
      <c r="AB2" s="81"/>
      <c r="AC2" s="81"/>
      <c r="AD2" s="81"/>
      <c r="AE2" s="81"/>
      <c r="AF2" s="81"/>
      <c r="AG2" s="81"/>
      <c r="AH2" s="81"/>
      <c r="AJ2" s="81"/>
    </row>
    <row r="3" spans="1:48" ht="13.8" customHeight="1" x14ac:dyDescent="0.3">
      <c r="A3" s="161" t="s">
        <v>924</v>
      </c>
      <c r="B3" s="161"/>
      <c r="C3" s="161"/>
      <c r="D3" s="94"/>
      <c r="E3" s="94"/>
      <c r="F3" s="94"/>
      <c r="G3" s="94"/>
      <c r="H3" s="94"/>
      <c r="I3" s="82"/>
      <c r="J3" s="82"/>
      <c r="K3" s="82"/>
      <c r="L3" s="82"/>
      <c r="M3" s="82"/>
      <c r="N3" s="82"/>
      <c r="O3" s="81"/>
      <c r="P3" s="81"/>
      <c r="Q3" s="81"/>
      <c r="R3" s="81"/>
      <c r="S3" s="81"/>
      <c r="T3" s="81"/>
      <c r="U3" s="81"/>
      <c r="V3" s="81"/>
      <c r="W3" s="81"/>
      <c r="X3" s="81"/>
      <c r="Y3" s="81"/>
      <c r="Z3" s="81"/>
      <c r="AA3" s="81"/>
      <c r="AB3" s="81"/>
      <c r="AC3" s="81"/>
      <c r="AD3" s="81"/>
      <c r="AE3" s="81"/>
      <c r="AF3" s="81"/>
      <c r="AG3" s="81"/>
      <c r="AH3" s="81"/>
      <c r="AJ3" s="81"/>
      <c r="AR3" s="215" t="s">
        <v>1070</v>
      </c>
      <c r="AS3" s="216"/>
      <c r="AT3" s="216"/>
      <c r="AU3" s="216"/>
      <c r="AV3" s="217"/>
    </row>
    <row r="4" spans="1:48" s="96" customFormat="1" ht="13.5" customHeight="1" thickBot="1" x14ac:dyDescent="0.35">
      <c r="A4" s="112"/>
      <c r="B4" s="112"/>
      <c r="C4" s="112"/>
      <c r="D4" s="112"/>
      <c r="E4" s="112"/>
      <c r="F4" s="112"/>
      <c r="G4" s="110"/>
      <c r="H4" s="111"/>
      <c r="I4" s="223" t="s">
        <v>306</v>
      </c>
      <c r="J4" s="224"/>
      <c r="K4" s="224"/>
      <c r="L4" s="225"/>
      <c r="M4" s="223" t="s">
        <v>906</v>
      </c>
      <c r="N4" s="225"/>
      <c r="O4" s="214" t="s">
        <v>305</v>
      </c>
      <c r="P4" s="214"/>
      <c r="Q4" s="214"/>
      <c r="R4" s="214"/>
      <c r="S4" s="214"/>
      <c r="T4" s="214" t="s">
        <v>799</v>
      </c>
      <c r="U4" s="214"/>
      <c r="V4" s="214"/>
      <c r="W4" s="214"/>
      <c r="X4" s="214"/>
      <c r="Y4" s="214"/>
      <c r="Z4" s="214"/>
      <c r="AA4" s="214"/>
      <c r="AB4" s="214"/>
      <c r="AC4" s="214"/>
      <c r="AD4" s="214"/>
      <c r="AE4" s="214"/>
      <c r="AF4" s="214"/>
      <c r="AG4" s="214"/>
      <c r="AH4" s="214"/>
      <c r="AI4" s="214"/>
      <c r="AJ4" s="214"/>
      <c r="AK4" s="214"/>
      <c r="AL4" s="214"/>
      <c r="AM4" s="214"/>
      <c r="AN4" s="214"/>
      <c r="AO4" s="214"/>
      <c r="AP4" s="214"/>
      <c r="AQ4" s="81"/>
      <c r="AR4" s="218"/>
      <c r="AS4" s="219"/>
      <c r="AT4" s="219"/>
      <c r="AU4" s="219"/>
      <c r="AV4" s="220"/>
    </row>
    <row r="5" spans="1:48" ht="75" customHeight="1" x14ac:dyDescent="0.3">
      <c r="A5" s="97" t="s">
        <v>304</v>
      </c>
      <c r="B5" s="97" t="s">
        <v>303</v>
      </c>
      <c r="C5" s="97" t="s">
        <v>302</v>
      </c>
      <c r="D5" s="98" t="s">
        <v>301</v>
      </c>
      <c r="E5" s="98" t="s">
        <v>300</v>
      </c>
      <c r="F5" s="98" t="s">
        <v>299</v>
      </c>
      <c r="G5" s="99" t="s">
        <v>298</v>
      </c>
      <c r="H5" s="98" t="s">
        <v>297</v>
      </c>
      <c r="I5" s="98" t="s">
        <v>296</v>
      </c>
      <c r="J5" s="98" t="s">
        <v>295</v>
      </c>
      <c r="K5" s="98" t="s">
        <v>870</v>
      </c>
      <c r="L5" s="97" t="s">
        <v>919</v>
      </c>
      <c r="M5" s="97" t="s">
        <v>905</v>
      </c>
      <c r="N5" s="97" t="s">
        <v>907</v>
      </c>
      <c r="O5" s="98" t="s">
        <v>559</v>
      </c>
      <c r="P5" s="98" t="s">
        <v>793</v>
      </c>
      <c r="Q5" s="98" t="s">
        <v>798</v>
      </c>
      <c r="R5" s="98" t="s">
        <v>800</v>
      </c>
      <c r="S5" s="98" t="s">
        <v>873</v>
      </c>
      <c r="T5" s="98" t="s">
        <v>607</v>
      </c>
      <c r="U5" s="83" t="s">
        <v>1</v>
      </c>
      <c r="V5" s="83" t="s">
        <v>2</v>
      </c>
      <c r="W5" s="83" t="s">
        <v>3</v>
      </c>
      <c r="X5" s="83" t="s">
        <v>4</v>
      </c>
      <c r="Y5" s="83" t="s">
        <v>5</v>
      </c>
      <c r="Z5" s="83" t="s">
        <v>6</v>
      </c>
      <c r="AA5" s="100" t="s">
        <v>7</v>
      </c>
      <c r="AB5" s="100" t="s">
        <v>8</v>
      </c>
      <c r="AC5" s="100" t="s">
        <v>9</v>
      </c>
      <c r="AD5" s="100" t="s">
        <v>10</v>
      </c>
      <c r="AE5" s="100" t="s">
        <v>11</v>
      </c>
      <c r="AF5" s="100" t="s">
        <v>12</v>
      </c>
      <c r="AG5" s="100" t="s">
        <v>13</v>
      </c>
      <c r="AH5" s="100" t="s">
        <v>14</v>
      </c>
      <c r="AI5" s="100" t="s">
        <v>15</v>
      </c>
      <c r="AJ5" s="100" t="s">
        <v>16</v>
      </c>
      <c r="AK5" s="100" t="s">
        <v>17</v>
      </c>
      <c r="AL5" s="100" t="s">
        <v>18</v>
      </c>
      <c r="AM5" s="100" t="s">
        <v>19</v>
      </c>
      <c r="AN5" s="100" t="s">
        <v>20</v>
      </c>
      <c r="AO5" s="83" t="s">
        <v>1069</v>
      </c>
      <c r="AP5" s="100" t="s">
        <v>294</v>
      </c>
      <c r="AQ5" s="98" t="s">
        <v>874</v>
      </c>
      <c r="AR5" s="98" t="s">
        <v>954</v>
      </c>
      <c r="AS5" s="98" t="s">
        <v>955</v>
      </c>
      <c r="AT5" s="98" t="s">
        <v>956</v>
      </c>
      <c r="AU5" s="98" t="s">
        <v>957</v>
      </c>
      <c r="AV5" s="98" t="s">
        <v>958</v>
      </c>
    </row>
    <row r="6" spans="1:48" ht="26.4" x14ac:dyDescent="0.3">
      <c r="A6" s="150" t="s">
        <v>783</v>
      </c>
      <c r="B6" s="53" t="s">
        <v>190</v>
      </c>
      <c r="C6" s="86" t="s">
        <v>121</v>
      </c>
      <c r="D6" s="53" t="s">
        <v>143</v>
      </c>
      <c r="E6" s="88" t="s">
        <v>113</v>
      </c>
      <c r="F6" s="88" t="s">
        <v>189</v>
      </c>
      <c r="G6" s="101" t="s">
        <v>188</v>
      </c>
      <c r="H6" s="88" t="s">
        <v>187</v>
      </c>
      <c r="I6" s="102">
        <v>44380</v>
      </c>
      <c r="J6" s="102">
        <v>44435</v>
      </c>
      <c r="K6" s="102"/>
      <c r="L6" s="89">
        <v>0</v>
      </c>
      <c r="M6" s="89">
        <v>27</v>
      </c>
      <c r="N6" s="89">
        <v>27</v>
      </c>
      <c r="O6" s="103">
        <v>0</v>
      </c>
      <c r="P6" s="103">
        <v>27</v>
      </c>
      <c r="Q6" s="103">
        <v>0</v>
      </c>
      <c r="R6" s="103">
        <v>0</v>
      </c>
      <c r="S6" s="103">
        <v>0</v>
      </c>
      <c r="T6" s="103"/>
      <c r="U6" s="106"/>
      <c r="V6" s="103"/>
      <c r="W6" s="103"/>
      <c r="X6" s="103"/>
      <c r="Y6" s="103">
        <v>0</v>
      </c>
      <c r="Z6" s="107">
        <v>0</v>
      </c>
      <c r="AA6" s="105">
        <v>0</v>
      </c>
      <c r="AB6" s="105">
        <v>0</v>
      </c>
      <c r="AC6" s="105">
        <v>0</v>
      </c>
      <c r="AD6" s="105">
        <v>0</v>
      </c>
      <c r="AE6" s="103"/>
      <c r="AF6" s="103"/>
      <c r="AG6" s="103"/>
      <c r="AH6" s="103"/>
      <c r="AI6" s="103"/>
      <c r="AJ6" s="103"/>
      <c r="AK6" s="103"/>
      <c r="AL6" s="103"/>
      <c r="AM6" s="103"/>
      <c r="AN6" s="103"/>
      <c r="AO6" s="106"/>
      <c r="AP6" s="103">
        <f t="shared" ref="AP6:AP64" si="0">SUM(Z6:AD6)</f>
        <v>0</v>
      </c>
      <c r="AQ6" s="166"/>
      <c r="AR6" s="166"/>
      <c r="AS6" s="166"/>
      <c r="AT6" s="166"/>
      <c r="AU6" s="166"/>
      <c r="AV6" s="166"/>
    </row>
    <row r="7" spans="1:48" x14ac:dyDescent="0.3">
      <c r="A7" s="150" t="s">
        <v>783</v>
      </c>
      <c r="B7" s="53" t="s">
        <v>219</v>
      </c>
      <c r="C7" s="86" t="s">
        <v>218</v>
      </c>
      <c r="D7" s="53" t="s">
        <v>206</v>
      </c>
      <c r="E7" s="88" t="s">
        <v>159</v>
      </c>
      <c r="F7" s="88" t="s">
        <v>112</v>
      </c>
      <c r="G7" s="101" t="s">
        <v>217</v>
      </c>
      <c r="H7" s="88" t="s">
        <v>216</v>
      </c>
      <c r="I7" s="102">
        <v>44413</v>
      </c>
      <c r="J7" s="102">
        <v>44693</v>
      </c>
      <c r="K7" s="102"/>
      <c r="L7" s="89">
        <v>70</v>
      </c>
      <c r="M7" s="103">
        <v>0</v>
      </c>
      <c r="N7" s="103">
        <v>70</v>
      </c>
      <c r="O7" s="103">
        <v>0</v>
      </c>
      <c r="P7" s="103">
        <v>0</v>
      </c>
      <c r="Q7" s="103">
        <v>70</v>
      </c>
      <c r="R7" s="103">
        <v>0</v>
      </c>
      <c r="S7" s="103">
        <v>0</v>
      </c>
      <c r="T7" s="103"/>
      <c r="U7" s="106"/>
      <c r="V7" s="103"/>
      <c r="W7" s="103"/>
      <c r="X7" s="103"/>
      <c r="Y7" s="103">
        <v>0</v>
      </c>
      <c r="Z7" s="107">
        <v>0</v>
      </c>
      <c r="AA7" s="105">
        <v>0</v>
      </c>
      <c r="AB7" s="105">
        <v>0</v>
      </c>
      <c r="AC7" s="105">
        <v>0</v>
      </c>
      <c r="AD7" s="105">
        <v>0</v>
      </c>
      <c r="AE7" s="103"/>
      <c r="AF7" s="103"/>
      <c r="AG7" s="103"/>
      <c r="AH7" s="103"/>
      <c r="AI7" s="103"/>
      <c r="AJ7" s="103"/>
      <c r="AK7" s="103"/>
      <c r="AL7" s="103"/>
      <c r="AM7" s="103"/>
      <c r="AN7" s="103"/>
      <c r="AO7" s="106"/>
      <c r="AP7" s="103">
        <f t="shared" si="0"/>
        <v>0</v>
      </c>
      <c r="AQ7" s="166"/>
      <c r="AR7" s="166"/>
      <c r="AS7" s="166"/>
      <c r="AT7" s="166"/>
      <c r="AU7" s="166"/>
      <c r="AV7" s="166"/>
    </row>
    <row r="8" spans="1:48" ht="26.4" x14ac:dyDescent="0.3">
      <c r="A8" s="150" t="s">
        <v>783</v>
      </c>
      <c r="B8" s="53" t="s">
        <v>209</v>
      </c>
      <c r="C8" s="86" t="s">
        <v>173</v>
      </c>
      <c r="D8" s="53" t="s">
        <v>130</v>
      </c>
      <c r="E8" s="88" t="s">
        <v>113</v>
      </c>
      <c r="F8" s="88" t="s">
        <v>112</v>
      </c>
      <c r="G8" s="88" t="s">
        <v>762</v>
      </c>
      <c r="H8" s="88" t="s">
        <v>208</v>
      </c>
      <c r="I8" s="102">
        <v>43798</v>
      </c>
      <c r="J8" s="102">
        <v>44222</v>
      </c>
      <c r="K8" s="102"/>
      <c r="L8" s="89">
        <v>0</v>
      </c>
      <c r="M8" s="89">
        <v>48</v>
      </c>
      <c r="N8" s="89">
        <v>48</v>
      </c>
      <c r="O8" s="103">
        <v>48</v>
      </c>
      <c r="P8" s="103">
        <v>0</v>
      </c>
      <c r="Q8" s="103">
        <v>0</v>
      </c>
      <c r="R8" s="103">
        <v>0</v>
      </c>
      <c r="S8" s="103">
        <v>0</v>
      </c>
      <c r="T8" s="103"/>
      <c r="U8" s="106"/>
      <c r="V8" s="103"/>
      <c r="W8" s="103"/>
      <c r="X8" s="103"/>
      <c r="Y8" s="103">
        <v>0</v>
      </c>
      <c r="Z8" s="107">
        <v>0</v>
      </c>
      <c r="AA8" s="105">
        <v>0</v>
      </c>
      <c r="AB8" s="105">
        <v>0</v>
      </c>
      <c r="AC8" s="105">
        <v>0</v>
      </c>
      <c r="AD8" s="105">
        <v>0</v>
      </c>
      <c r="AE8" s="103"/>
      <c r="AF8" s="103"/>
      <c r="AG8" s="103"/>
      <c r="AH8" s="103"/>
      <c r="AI8" s="103"/>
      <c r="AJ8" s="103"/>
      <c r="AK8" s="103"/>
      <c r="AL8" s="103"/>
      <c r="AM8" s="103"/>
      <c r="AN8" s="103"/>
      <c r="AO8" s="106"/>
      <c r="AP8" s="103">
        <f t="shared" si="0"/>
        <v>0</v>
      </c>
      <c r="AQ8" s="166"/>
      <c r="AR8" s="166"/>
      <c r="AS8" s="166"/>
      <c r="AT8" s="166"/>
      <c r="AU8" s="166"/>
      <c r="AV8" s="166"/>
    </row>
    <row r="9" spans="1:48" ht="28.2" customHeight="1" x14ac:dyDescent="0.3">
      <c r="A9" s="150" t="s">
        <v>783</v>
      </c>
      <c r="B9" s="53" t="s">
        <v>199</v>
      </c>
      <c r="C9" s="86" t="s">
        <v>198</v>
      </c>
      <c r="D9" s="53" t="s">
        <v>197</v>
      </c>
      <c r="E9" s="88" t="s">
        <v>113</v>
      </c>
      <c r="F9" s="88" t="s">
        <v>112</v>
      </c>
      <c r="G9" s="88" t="s">
        <v>196</v>
      </c>
      <c r="H9" s="88" t="s">
        <v>195</v>
      </c>
      <c r="I9" s="102">
        <v>44750</v>
      </c>
      <c r="J9" s="102">
        <v>45009</v>
      </c>
      <c r="K9" s="102"/>
      <c r="L9" s="89">
        <v>17</v>
      </c>
      <c r="M9" s="103">
        <v>0</v>
      </c>
      <c r="N9" s="103">
        <v>17</v>
      </c>
      <c r="O9" s="103">
        <v>0</v>
      </c>
      <c r="P9" s="103">
        <v>17</v>
      </c>
      <c r="Q9" s="103">
        <v>0</v>
      </c>
      <c r="R9" s="103">
        <v>0</v>
      </c>
      <c r="S9" s="103">
        <v>0</v>
      </c>
      <c r="T9" s="103"/>
      <c r="U9" s="106"/>
      <c r="V9" s="103"/>
      <c r="W9" s="103"/>
      <c r="X9" s="103"/>
      <c r="Y9" s="103">
        <v>0</v>
      </c>
      <c r="Z9" s="107">
        <v>0</v>
      </c>
      <c r="AA9" s="105">
        <v>0</v>
      </c>
      <c r="AB9" s="105">
        <v>0</v>
      </c>
      <c r="AC9" s="105">
        <v>0</v>
      </c>
      <c r="AD9" s="105">
        <v>0</v>
      </c>
      <c r="AE9" s="103"/>
      <c r="AF9" s="103"/>
      <c r="AG9" s="103"/>
      <c r="AH9" s="103"/>
      <c r="AI9" s="103"/>
      <c r="AJ9" s="103"/>
      <c r="AK9" s="103"/>
      <c r="AL9" s="103"/>
      <c r="AM9" s="103"/>
      <c r="AN9" s="103"/>
      <c r="AO9" s="106"/>
      <c r="AP9" s="103">
        <f t="shared" si="0"/>
        <v>0</v>
      </c>
      <c r="AQ9" s="166"/>
      <c r="AR9" s="166"/>
      <c r="AS9" s="166"/>
      <c r="AT9" s="166"/>
      <c r="AU9" s="166"/>
      <c r="AV9" s="166"/>
    </row>
    <row r="10" spans="1:48" ht="26.4" x14ac:dyDescent="0.3">
      <c r="A10" s="150" t="s">
        <v>783</v>
      </c>
      <c r="B10" s="53" t="s">
        <v>152</v>
      </c>
      <c r="C10" s="86" t="s">
        <v>121</v>
      </c>
      <c r="D10" s="53" t="s">
        <v>151</v>
      </c>
      <c r="E10" s="88" t="s">
        <v>113</v>
      </c>
      <c r="F10" s="88" t="s">
        <v>112</v>
      </c>
      <c r="G10" s="88" t="s">
        <v>150</v>
      </c>
      <c r="H10" s="88" t="s">
        <v>149</v>
      </c>
      <c r="I10" s="102">
        <v>44075</v>
      </c>
      <c r="J10" s="102">
        <v>44090.632650462961</v>
      </c>
      <c r="K10" s="102"/>
      <c r="L10" s="89">
        <v>0</v>
      </c>
      <c r="M10" s="103">
        <v>15</v>
      </c>
      <c r="N10" s="103">
        <v>15</v>
      </c>
      <c r="O10" s="103">
        <v>15</v>
      </c>
      <c r="P10" s="103">
        <v>0</v>
      </c>
      <c r="Q10" s="103">
        <v>0</v>
      </c>
      <c r="R10" s="103">
        <v>0</v>
      </c>
      <c r="S10" s="103">
        <v>0</v>
      </c>
      <c r="T10" s="103"/>
      <c r="U10" s="103"/>
      <c r="V10" s="103"/>
      <c r="W10" s="103"/>
      <c r="X10" s="103"/>
      <c r="Y10" s="103">
        <v>0</v>
      </c>
      <c r="Z10" s="107">
        <v>0</v>
      </c>
      <c r="AA10" s="105">
        <v>0</v>
      </c>
      <c r="AB10" s="105">
        <v>0</v>
      </c>
      <c r="AC10" s="105">
        <v>0</v>
      </c>
      <c r="AD10" s="105">
        <v>0</v>
      </c>
      <c r="AE10" s="103"/>
      <c r="AF10" s="103"/>
      <c r="AG10" s="103"/>
      <c r="AH10" s="103"/>
      <c r="AI10" s="103"/>
      <c r="AJ10" s="103"/>
      <c r="AK10" s="103"/>
      <c r="AL10" s="103"/>
      <c r="AM10" s="103"/>
      <c r="AN10" s="103"/>
      <c r="AO10" s="106"/>
      <c r="AP10" s="103">
        <f t="shared" si="0"/>
        <v>0</v>
      </c>
      <c r="AQ10" s="166"/>
      <c r="AR10" s="166"/>
      <c r="AS10" s="166"/>
      <c r="AT10" s="166"/>
      <c r="AU10" s="166"/>
      <c r="AV10" s="166"/>
    </row>
    <row r="11" spans="1:48" x14ac:dyDescent="0.3">
      <c r="A11" s="150" t="s">
        <v>783</v>
      </c>
      <c r="B11" s="53" t="s">
        <v>275</v>
      </c>
      <c r="C11" s="86" t="s">
        <v>135</v>
      </c>
      <c r="D11" s="53" t="s">
        <v>178</v>
      </c>
      <c r="E11" s="88" t="s">
        <v>113</v>
      </c>
      <c r="F11" s="88" t="s">
        <v>112</v>
      </c>
      <c r="G11" s="88" t="s">
        <v>274</v>
      </c>
      <c r="H11" s="88" t="s">
        <v>273</v>
      </c>
      <c r="I11" s="102">
        <v>43060</v>
      </c>
      <c r="J11" s="102">
        <v>43332</v>
      </c>
      <c r="K11" s="102"/>
      <c r="L11" s="89">
        <v>0</v>
      </c>
      <c r="M11" s="89">
        <v>395</v>
      </c>
      <c r="N11" s="89">
        <v>395</v>
      </c>
      <c r="O11" s="103">
        <v>395</v>
      </c>
      <c r="P11" s="103">
        <v>0</v>
      </c>
      <c r="Q11" s="103">
        <v>0</v>
      </c>
      <c r="R11" s="103">
        <v>0</v>
      </c>
      <c r="S11" s="103">
        <v>0</v>
      </c>
      <c r="T11" s="103"/>
      <c r="U11" s="103"/>
      <c r="V11" s="103"/>
      <c r="W11" s="103"/>
      <c r="X11" s="103"/>
      <c r="Y11" s="103">
        <v>0</v>
      </c>
      <c r="Z11" s="107">
        <v>0</v>
      </c>
      <c r="AA11" s="105">
        <v>0</v>
      </c>
      <c r="AB11" s="105">
        <v>0</v>
      </c>
      <c r="AC11" s="105">
        <v>0</v>
      </c>
      <c r="AD11" s="105">
        <v>0</v>
      </c>
      <c r="AE11" s="103"/>
      <c r="AF11" s="103"/>
      <c r="AG11" s="103"/>
      <c r="AH11" s="103"/>
      <c r="AI11" s="103"/>
      <c r="AJ11" s="103"/>
      <c r="AK11" s="103"/>
      <c r="AL11" s="103"/>
      <c r="AM11" s="103"/>
      <c r="AN11" s="103"/>
      <c r="AO11" s="106"/>
      <c r="AP11" s="103">
        <f t="shared" si="0"/>
        <v>0</v>
      </c>
      <c r="AQ11" s="166"/>
      <c r="AR11" s="166"/>
      <c r="AS11" s="166"/>
      <c r="AT11" s="166"/>
      <c r="AU11" s="166"/>
      <c r="AV11" s="166"/>
    </row>
    <row r="12" spans="1:48" x14ac:dyDescent="0.3">
      <c r="A12" s="150" t="s">
        <v>783</v>
      </c>
      <c r="B12" s="53" t="s">
        <v>147</v>
      </c>
      <c r="C12" s="86" t="s">
        <v>124</v>
      </c>
      <c r="D12" s="53" t="s">
        <v>131</v>
      </c>
      <c r="E12" s="88" t="s">
        <v>113</v>
      </c>
      <c r="F12" s="88" t="s">
        <v>112</v>
      </c>
      <c r="G12" s="88" t="s">
        <v>146</v>
      </c>
      <c r="H12" s="88" t="s">
        <v>145</v>
      </c>
      <c r="I12" s="102">
        <v>44434</v>
      </c>
      <c r="J12" s="102">
        <v>44547</v>
      </c>
      <c r="K12" s="102"/>
      <c r="L12" s="89">
        <v>0</v>
      </c>
      <c r="M12" s="89">
        <v>14</v>
      </c>
      <c r="N12" s="89">
        <v>14</v>
      </c>
      <c r="O12" s="103">
        <v>0</v>
      </c>
      <c r="P12" s="103">
        <v>14</v>
      </c>
      <c r="Q12" s="103">
        <v>0</v>
      </c>
      <c r="R12" s="103">
        <v>0</v>
      </c>
      <c r="S12" s="103">
        <v>0</v>
      </c>
      <c r="T12" s="103"/>
      <c r="U12" s="103"/>
      <c r="V12" s="103"/>
      <c r="W12" s="103"/>
      <c r="X12" s="103"/>
      <c r="Y12" s="103">
        <v>0</v>
      </c>
      <c r="Z12" s="107">
        <v>0</v>
      </c>
      <c r="AA12" s="105">
        <v>0</v>
      </c>
      <c r="AB12" s="105">
        <v>0</v>
      </c>
      <c r="AC12" s="105">
        <v>0</v>
      </c>
      <c r="AD12" s="105">
        <v>0</v>
      </c>
      <c r="AE12" s="103"/>
      <c r="AF12" s="103"/>
      <c r="AG12" s="103"/>
      <c r="AH12" s="103"/>
      <c r="AI12" s="103"/>
      <c r="AJ12" s="103"/>
      <c r="AK12" s="103"/>
      <c r="AL12" s="103"/>
      <c r="AM12" s="103"/>
      <c r="AN12" s="103"/>
      <c r="AO12" s="106"/>
      <c r="AP12" s="103">
        <f t="shared" si="0"/>
        <v>0</v>
      </c>
      <c r="AQ12" s="166"/>
      <c r="AR12" s="166"/>
      <c r="AS12" s="166"/>
      <c r="AT12" s="166"/>
      <c r="AU12" s="166"/>
      <c r="AV12" s="166"/>
    </row>
    <row r="13" spans="1:48" ht="26.4" x14ac:dyDescent="0.3">
      <c r="A13" s="150" t="s">
        <v>783</v>
      </c>
      <c r="B13" s="53" t="s">
        <v>180</v>
      </c>
      <c r="C13" s="86" t="s">
        <v>179</v>
      </c>
      <c r="D13" s="53" t="s">
        <v>178</v>
      </c>
      <c r="E13" s="88" t="s">
        <v>113</v>
      </c>
      <c r="F13" s="88" t="s">
        <v>116</v>
      </c>
      <c r="G13" s="88" t="s">
        <v>177</v>
      </c>
      <c r="H13" s="88" t="s">
        <v>176</v>
      </c>
      <c r="I13" s="102">
        <v>44428</v>
      </c>
      <c r="J13" s="102" t="s">
        <v>175</v>
      </c>
      <c r="K13" s="102"/>
      <c r="L13" s="89">
        <v>0</v>
      </c>
      <c r="M13" s="89">
        <v>21</v>
      </c>
      <c r="N13" s="89">
        <v>21</v>
      </c>
      <c r="O13" s="103">
        <v>10</v>
      </c>
      <c r="P13" s="103">
        <v>11</v>
      </c>
      <c r="Q13" s="103">
        <v>0</v>
      </c>
      <c r="R13" s="103">
        <v>0</v>
      </c>
      <c r="S13" s="103">
        <v>0</v>
      </c>
      <c r="T13" s="103"/>
      <c r="U13" s="103"/>
      <c r="V13" s="103"/>
      <c r="W13" s="103"/>
      <c r="X13" s="103"/>
      <c r="Y13" s="103">
        <v>0</v>
      </c>
      <c r="Z13" s="107">
        <v>0</v>
      </c>
      <c r="AA13" s="105">
        <v>0</v>
      </c>
      <c r="AB13" s="105">
        <v>0</v>
      </c>
      <c r="AC13" s="105">
        <v>0</v>
      </c>
      <c r="AD13" s="105">
        <v>0</v>
      </c>
      <c r="AE13" s="103"/>
      <c r="AF13" s="103"/>
      <c r="AG13" s="103"/>
      <c r="AH13" s="103"/>
      <c r="AI13" s="103"/>
      <c r="AJ13" s="103"/>
      <c r="AK13" s="103"/>
      <c r="AL13" s="103"/>
      <c r="AM13" s="103"/>
      <c r="AN13" s="103"/>
      <c r="AO13" s="106"/>
      <c r="AP13" s="103">
        <f t="shared" si="0"/>
        <v>0</v>
      </c>
      <c r="AQ13" s="166"/>
      <c r="AR13" s="166"/>
      <c r="AS13" s="166"/>
      <c r="AT13" s="166"/>
      <c r="AU13" s="166"/>
      <c r="AV13" s="166"/>
    </row>
    <row r="14" spans="1:48" ht="26.4" x14ac:dyDescent="0.3">
      <c r="A14" s="150" t="s">
        <v>783</v>
      </c>
      <c r="B14" s="53" t="s">
        <v>232</v>
      </c>
      <c r="C14" s="86" t="s">
        <v>231</v>
      </c>
      <c r="D14" s="53" t="s">
        <v>230</v>
      </c>
      <c r="E14" s="88" t="s">
        <v>113</v>
      </c>
      <c r="F14" s="88" t="s">
        <v>123</v>
      </c>
      <c r="G14" s="88" t="s">
        <v>229</v>
      </c>
      <c r="H14" s="88" t="s">
        <v>228</v>
      </c>
      <c r="I14" s="102">
        <v>43893</v>
      </c>
      <c r="J14" s="102">
        <v>44565</v>
      </c>
      <c r="K14" s="102"/>
      <c r="L14" s="89">
        <v>0</v>
      </c>
      <c r="M14" s="89">
        <v>81</v>
      </c>
      <c r="N14" s="89">
        <v>81</v>
      </c>
      <c r="O14" s="103">
        <v>0</v>
      </c>
      <c r="P14" s="103">
        <v>0</v>
      </c>
      <c r="Q14" s="103">
        <v>81</v>
      </c>
      <c r="R14" s="103">
        <v>0</v>
      </c>
      <c r="S14" s="103">
        <v>0</v>
      </c>
      <c r="T14" s="103"/>
      <c r="U14" s="103"/>
      <c r="V14" s="103"/>
      <c r="W14" s="103"/>
      <c r="X14" s="103"/>
      <c r="Y14" s="103">
        <v>0</v>
      </c>
      <c r="Z14" s="107">
        <v>0</v>
      </c>
      <c r="AA14" s="105">
        <v>0</v>
      </c>
      <c r="AB14" s="105">
        <v>0</v>
      </c>
      <c r="AC14" s="105">
        <v>0</v>
      </c>
      <c r="AD14" s="105">
        <v>0</v>
      </c>
      <c r="AE14" s="103"/>
      <c r="AF14" s="103"/>
      <c r="AG14" s="103"/>
      <c r="AH14" s="103"/>
      <c r="AI14" s="103"/>
      <c r="AJ14" s="103"/>
      <c r="AK14" s="103"/>
      <c r="AL14" s="103"/>
      <c r="AM14" s="103"/>
      <c r="AN14" s="103"/>
      <c r="AO14" s="106"/>
      <c r="AP14" s="103">
        <f t="shared" si="0"/>
        <v>0</v>
      </c>
      <c r="AQ14" s="166"/>
      <c r="AR14" s="166"/>
      <c r="AS14" s="166"/>
      <c r="AT14" s="166"/>
      <c r="AU14" s="166"/>
      <c r="AV14" s="166"/>
    </row>
    <row r="15" spans="1:48" x14ac:dyDescent="0.3">
      <c r="A15" s="150" t="s">
        <v>783</v>
      </c>
      <c r="B15" s="53" t="s">
        <v>174</v>
      </c>
      <c r="C15" s="86" t="s">
        <v>173</v>
      </c>
      <c r="D15" s="53" t="s">
        <v>172</v>
      </c>
      <c r="E15" s="88" t="s">
        <v>113</v>
      </c>
      <c r="F15" s="88" t="s">
        <v>171</v>
      </c>
      <c r="G15" s="88" t="s">
        <v>170</v>
      </c>
      <c r="H15" s="88" t="s">
        <v>169</v>
      </c>
      <c r="I15" s="102">
        <v>43867</v>
      </c>
      <c r="J15" s="102">
        <v>44064</v>
      </c>
      <c r="K15" s="102"/>
      <c r="L15" s="89">
        <v>0</v>
      </c>
      <c r="M15" s="89">
        <v>20</v>
      </c>
      <c r="N15" s="89">
        <v>20</v>
      </c>
      <c r="O15" s="88">
        <v>20</v>
      </c>
      <c r="P15" s="88">
        <v>0</v>
      </c>
      <c r="Q15" s="88">
        <v>0</v>
      </c>
      <c r="R15" s="88">
        <v>0</v>
      </c>
      <c r="S15" s="88">
        <v>0</v>
      </c>
      <c r="T15" s="88"/>
      <c r="U15" s="84"/>
      <c r="V15" s="84"/>
      <c r="W15" s="84"/>
      <c r="X15" s="84"/>
      <c r="Y15" s="84">
        <v>0</v>
      </c>
      <c r="Z15" s="107">
        <v>0</v>
      </c>
      <c r="AA15" s="105">
        <v>0</v>
      </c>
      <c r="AB15" s="105">
        <v>0</v>
      </c>
      <c r="AC15" s="105">
        <v>0</v>
      </c>
      <c r="AD15" s="105">
        <v>0</v>
      </c>
      <c r="AE15" s="103"/>
      <c r="AF15" s="84"/>
      <c r="AG15" s="84"/>
      <c r="AH15" s="84"/>
      <c r="AI15" s="84"/>
      <c r="AJ15" s="84"/>
      <c r="AK15" s="84"/>
      <c r="AL15" s="84"/>
      <c r="AM15" s="84"/>
      <c r="AN15" s="84"/>
      <c r="AO15" s="104"/>
      <c r="AP15" s="103">
        <f t="shared" si="0"/>
        <v>0</v>
      </c>
      <c r="AQ15" s="166"/>
      <c r="AR15" s="166"/>
      <c r="AS15" s="166"/>
      <c r="AT15" s="166"/>
      <c r="AU15" s="166"/>
      <c r="AV15" s="166"/>
    </row>
    <row r="16" spans="1:48" x14ac:dyDescent="0.3">
      <c r="A16" s="150" t="s">
        <v>783</v>
      </c>
      <c r="B16" s="53" t="s">
        <v>279</v>
      </c>
      <c r="C16" s="86" t="s">
        <v>231</v>
      </c>
      <c r="D16" s="53" t="s">
        <v>252</v>
      </c>
      <c r="E16" s="88" t="s">
        <v>113</v>
      </c>
      <c r="F16" s="88" t="s">
        <v>869</v>
      </c>
      <c r="G16" s="88" t="s">
        <v>278</v>
      </c>
      <c r="H16" s="88" t="s">
        <v>277</v>
      </c>
      <c r="I16" s="102">
        <v>43301</v>
      </c>
      <c r="J16" s="102">
        <v>43553</v>
      </c>
      <c r="K16" s="102"/>
      <c r="L16" s="89">
        <v>0</v>
      </c>
      <c r="M16" s="89">
        <v>362</v>
      </c>
      <c r="N16" s="89">
        <v>362</v>
      </c>
      <c r="O16" s="103">
        <v>343</v>
      </c>
      <c r="P16" s="103">
        <v>19</v>
      </c>
      <c r="Q16" s="103">
        <v>0</v>
      </c>
      <c r="R16" s="103">
        <v>0</v>
      </c>
      <c r="S16" s="103">
        <v>0</v>
      </c>
      <c r="T16" s="103"/>
      <c r="U16" s="103"/>
      <c r="V16" s="103"/>
      <c r="W16" s="103"/>
      <c r="X16" s="103"/>
      <c r="Y16" s="103">
        <v>0</v>
      </c>
      <c r="Z16" s="107">
        <v>0</v>
      </c>
      <c r="AA16" s="105">
        <v>0</v>
      </c>
      <c r="AB16" s="105">
        <v>0</v>
      </c>
      <c r="AC16" s="105">
        <v>0</v>
      </c>
      <c r="AD16" s="105">
        <v>0</v>
      </c>
      <c r="AE16" s="103"/>
      <c r="AF16" s="103"/>
      <c r="AG16" s="103"/>
      <c r="AH16" s="103"/>
      <c r="AI16" s="103"/>
      <c r="AJ16" s="103"/>
      <c r="AK16" s="103"/>
      <c r="AL16" s="103"/>
      <c r="AM16" s="103"/>
      <c r="AN16" s="103"/>
      <c r="AO16" s="106"/>
      <c r="AP16" s="103">
        <f t="shared" si="0"/>
        <v>0</v>
      </c>
      <c r="AQ16" s="166"/>
      <c r="AR16" s="166"/>
      <c r="AS16" s="166"/>
      <c r="AT16" s="166"/>
      <c r="AU16" s="166"/>
      <c r="AV16" s="166"/>
    </row>
    <row r="17" spans="1:48" ht="26.4" x14ac:dyDescent="0.3">
      <c r="A17" s="150" t="s">
        <v>783</v>
      </c>
      <c r="B17" s="53" t="s">
        <v>212</v>
      </c>
      <c r="C17" s="86" t="s">
        <v>162</v>
      </c>
      <c r="D17" s="53" t="s">
        <v>127</v>
      </c>
      <c r="E17" s="88" t="s">
        <v>113</v>
      </c>
      <c r="F17" s="88" t="s">
        <v>776</v>
      </c>
      <c r="G17" s="88" t="s">
        <v>211</v>
      </c>
      <c r="H17" s="88" t="s">
        <v>210</v>
      </c>
      <c r="I17" s="102">
        <v>43822</v>
      </c>
      <c r="J17" s="102">
        <v>44099</v>
      </c>
      <c r="K17" s="102"/>
      <c r="L17" s="89">
        <v>0</v>
      </c>
      <c r="M17" s="89">
        <v>52</v>
      </c>
      <c r="N17" s="89">
        <v>52</v>
      </c>
      <c r="O17" s="103">
        <v>0</v>
      </c>
      <c r="P17" s="103">
        <v>52</v>
      </c>
      <c r="Q17" s="103">
        <v>0</v>
      </c>
      <c r="R17" s="103">
        <v>0</v>
      </c>
      <c r="S17" s="103">
        <v>0</v>
      </c>
      <c r="T17" s="103"/>
      <c r="U17" s="103"/>
      <c r="V17" s="103"/>
      <c r="W17" s="103"/>
      <c r="X17" s="103"/>
      <c r="Y17" s="103">
        <v>0</v>
      </c>
      <c r="Z17" s="107">
        <v>0</v>
      </c>
      <c r="AA17" s="105">
        <v>0</v>
      </c>
      <c r="AB17" s="105">
        <v>0</v>
      </c>
      <c r="AC17" s="105">
        <v>0</v>
      </c>
      <c r="AD17" s="105">
        <v>0</v>
      </c>
      <c r="AE17" s="103"/>
      <c r="AF17" s="103"/>
      <c r="AG17" s="103"/>
      <c r="AH17" s="103"/>
      <c r="AI17" s="103"/>
      <c r="AJ17" s="103"/>
      <c r="AK17" s="103"/>
      <c r="AL17" s="103"/>
      <c r="AM17" s="103"/>
      <c r="AN17" s="103"/>
      <c r="AO17" s="106"/>
      <c r="AP17" s="103">
        <f t="shared" si="0"/>
        <v>0</v>
      </c>
      <c r="AQ17" s="166"/>
      <c r="AR17" s="166"/>
      <c r="AS17" s="166"/>
      <c r="AT17" s="166"/>
      <c r="AU17" s="166"/>
      <c r="AV17" s="166"/>
    </row>
    <row r="18" spans="1:48" ht="26.4" x14ac:dyDescent="0.3">
      <c r="A18" s="150" t="s">
        <v>783</v>
      </c>
      <c r="B18" s="53" t="s">
        <v>256</v>
      </c>
      <c r="C18" s="86" t="s">
        <v>121</v>
      </c>
      <c r="D18" s="53" t="s">
        <v>255</v>
      </c>
      <c r="E18" s="88" t="s">
        <v>113</v>
      </c>
      <c r="F18" s="88" t="s">
        <v>107</v>
      </c>
      <c r="G18" s="88" t="s">
        <v>254</v>
      </c>
      <c r="H18" s="88" t="s">
        <v>253</v>
      </c>
      <c r="I18" s="102">
        <v>44445</v>
      </c>
      <c r="J18" s="102">
        <v>44692</v>
      </c>
      <c r="K18" s="102"/>
      <c r="L18" s="89">
        <v>0</v>
      </c>
      <c r="M18" s="89">
        <v>195</v>
      </c>
      <c r="N18" s="89">
        <v>195</v>
      </c>
      <c r="O18" s="103">
        <v>100</v>
      </c>
      <c r="P18" s="103">
        <v>0</v>
      </c>
      <c r="Q18" s="103">
        <v>95</v>
      </c>
      <c r="R18" s="103">
        <v>0</v>
      </c>
      <c r="S18" s="103">
        <v>0</v>
      </c>
      <c r="T18" s="103"/>
      <c r="U18" s="103"/>
      <c r="V18" s="103"/>
      <c r="W18" s="103"/>
      <c r="X18" s="103"/>
      <c r="Y18" s="103">
        <v>0</v>
      </c>
      <c r="Z18" s="107">
        <v>0</v>
      </c>
      <c r="AA18" s="105">
        <v>0</v>
      </c>
      <c r="AB18" s="105">
        <v>0</v>
      </c>
      <c r="AC18" s="105">
        <v>0</v>
      </c>
      <c r="AD18" s="105">
        <v>0</v>
      </c>
      <c r="AE18" s="103"/>
      <c r="AF18" s="103"/>
      <c r="AG18" s="103"/>
      <c r="AH18" s="103"/>
      <c r="AI18" s="103"/>
      <c r="AJ18" s="103"/>
      <c r="AK18" s="103"/>
      <c r="AL18" s="103"/>
      <c r="AM18" s="103"/>
      <c r="AN18" s="103"/>
      <c r="AO18" s="106"/>
      <c r="AP18" s="103">
        <f t="shared" si="0"/>
        <v>0</v>
      </c>
      <c r="AQ18" s="166"/>
      <c r="AR18" s="166"/>
      <c r="AS18" s="166"/>
      <c r="AT18" s="166"/>
      <c r="AU18" s="166"/>
      <c r="AV18" s="166"/>
    </row>
    <row r="19" spans="1:48" ht="66" x14ac:dyDescent="0.3">
      <c r="A19" s="90" t="s">
        <v>148</v>
      </c>
      <c r="B19" s="53" t="s">
        <v>272</v>
      </c>
      <c r="C19" s="86" t="s">
        <v>271</v>
      </c>
      <c r="D19" s="53" t="s">
        <v>206</v>
      </c>
      <c r="E19" s="88" t="s">
        <v>159</v>
      </c>
      <c r="F19" s="88" t="s">
        <v>112</v>
      </c>
      <c r="G19" s="88" t="s">
        <v>270</v>
      </c>
      <c r="H19" s="88" t="s">
        <v>269</v>
      </c>
      <c r="I19" s="102">
        <v>44414</v>
      </c>
      <c r="J19" s="102">
        <v>44693</v>
      </c>
      <c r="K19" s="102"/>
      <c r="L19" s="89">
        <v>0</v>
      </c>
      <c r="M19" s="89">
        <v>301</v>
      </c>
      <c r="N19" s="89">
        <v>301</v>
      </c>
      <c r="O19" s="103">
        <v>62</v>
      </c>
      <c r="P19" s="103">
        <v>42</v>
      </c>
      <c r="Q19" s="103">
        <v>26</v>
      </c>
      <c r="R19" s="103">
        <v>81</v>
      </c>
      <c r="S19" s="103">
        <v>90</v>
      </c>
      <c r="T19" s="103"/>
      <c r="U19" s="103"/>
      <c r="V19" s="103"/>
      <c r="W19" s="103"/>
      <c r="X19" s="103"/>
      <c r="Y19" s="103">
        <v>44</v>
      </c>
      <c r="Z19" s="107">
        <v>44</v>
      </c>
      <c r="AA19" s="105">
        <v>44</v>
      </c>
      <c r="AB19" s="105">
        <v>39</v>
      </c>
      <c r="AC19" s="105">
        <v>0</v>
      </c>
      <c r="AD19" s="105">
        <v>0</v>
      </c>
      <c r="AE19" s="103"/>
      <c r="AF19" s="103"/>
      <c r="AG19" s="103"/>
      <c r="AH19" s="103"/>
      <c r="AI19" s="103"/>
      <c r="AJ19" s="103"/>
      <c r="AK19" s="103"/>
      <c r="AL19" s="103"/>
      <c r="AM19" s="103"/>
      <c r="AN19" s="103"/>
      <c r="AO19" s="106"/>
      <c r="AP19" s="103">
        <f t="shared" si="0"/>
        <v>127</v>
      </c>
      <c r="AQ19" s="163" t="s">
        <v>943</v>
      </c>
      <c r="AR19" s="163" t="s">
        <v>959</v>
      </c>
      <c r="AS19" s="163" t="s">
        <v>960</v>
      </c>
      <c r="AT19" s="163" t="s">
        <v>961</v>
      </c>
      <c r="AU19" s="163" t="s">
        <v>962</v>
      </c>
      <c r="AV19" s="163" t="s">
        <v>963</v>
      </c>
    </row>
    <row r="20" spans="1:48" ht="52.8" x14ac:dyDescent="0.3">
      <c r="A20" s="90" t="s">
        <v>148</v>
      </c>
      <c r="B20" s="53" t="s">
        <v>266</v>
      </c>
      <c r="C20" s="86" t="s">
        <v>265</v>
      </c>
      <c r="D20" s="53" t="s">
        <v>264</v>
      </c>
      <c r="E20" s="88" t="s">
        <v>113</v>
      </c>
      <c r="F20" s="88" t="s">
        <v>112</v>
      </c>
      <c r="G20" s="88" t="s">
        <v>263</v>
      </c>
      <c r="H20" s="88" t="s">
        <v>262</v>
      </c>
      <c r="I20" s="102">
        <v>42852</v>
      </c>
      <c r="J20" s="102">
        <v>42957</v>
      </c>
      <c r="K20" s="102"/>
      <c r="L20" s="89">
        <v>96</v>
      </c>
      <c r="M20" s="103">
        <v>233</v>
      </c>
      <c r="N20" s="103">
        <v>329</v>
      </c>
      <c r="O20" s="103">
        <v>113</v>
      </c>
      <c r="P20" s="103">
        <v>86</v>
      </c>
      <c r="Q20" s="103">
        <v>31</v>
      </c>
      <c r="R20" s="103">
        <v>3</v>
      </c>
      <c r="S20" s="103">
        <v>96</v>
      </c>
      <c r="T20" s="103"/>
      <c r="U20" s="103"/>
      <c r="V20" s="103"/>
      <c r="W20" s="103"/>
      <c r="X20" s="103"/>
      <c r="Y20" s="103">
        <v>99</v>
      </c>
      <c r="Z20" s="107">
        <v>0</v>
      </c>
      <c r="AA20" s="105">
        <v>0</v>
      </c>
      <c r="AB20" s="105">
        <v>0</v>
      </c>
      <c r="AC20" s="105">
        <v>0</v>
      </c>
      <c r="AD20" s="105">
        <v>0</v>
      </c>
      <c r="AE20" s="103"/>
      <c r="AF20" s="103"/>
      <c r="AG20" s="103"/>
      <c r="AH20" s="103"/>
      <c r="AI20" s="103"/>
      <c r="AJ20" s="103"/>
      <c r="AK20" s="103"/>
      <c r="AL20" s="103"/>
      <c r="AM20" s="103"/>
      <c r="AN20" s="103"/>
      <c r="AO20" s="106"/>
      <c r="AP20" s="103">
        <f t="shared" si="0"/>
        <v>0</v>
      </c>
      <c r="AQ20" s="163" t="s">
        <v>943</v>
      </c>
      <c r="AR20" s="163" t="s">
        <v>959</v>
      </c>
      <c r="AS20" s="163" t="s">
        <v>964</v>
      </c>
      <c r="AT20" s="163" t="s">
        <v>965</v>
      </c>
      <c r="AU20" s="163" t="s">
        <v>966</v>
      </c>
      <c r="AV20" s="163" t="s">
        <v>967</v>
      </c>
    </row>
    <row r="21" spans="1:48" ht="52.8" x14ac:dyDescent="0.3">
      <c r="A21" s="90" t="s">
        <v>148</v>
      </c>
      <c r="B21" s="53" t="s">
        <v>236</v>
      </c>
      <c r="C21" s="86" t="s">
        <v>121</v>
      </c>
      <c r="D21" s="53" t="s">
        <v>129</v>
      </c>
      <c r="E21" s="88" t="s">
        <v>113</v>
      </c>
      <c r="F21" s="88" t="s">
        <v>112</v>
      </c>
      <c r="G21" s="88" t="s">
        <v>235</v>
      </c>
      <c r="H21" s="88" t="s">
        <v>234</v>
      </c>
      <c r="I21" s="102">
        <v>44678</v>
      </c>
      <c r="J21" s="102">
        <v>44827</v>
      </c>
      <c r="K21" s="102"/>
      <c r="L21" s="89">
        <v>0</v>
      </c>
      <c r="M21" s="89">
        <v>98</v>
      </c>
      <c r="N21" s="89">
        <v>98</v>
      </c>
      <c r="O21" s="103">
        <v>0</v>
      </c>
      <c r="P21" s="103">
        <v>20</v>
      </c>
      <c r="Q21" s="103">
        <v>0</v>
      </c>
      <c r="R21" s="103">
        <v>76</v>
      </c>
      <c r="S21" s="103">
        <v>0</v>
      </c>
      <c r="T21" s="103"/>
      <c r="U21" s="103"/>
      <c r="V21" s="103"/>
      <c r="W21" s="103"/>
      <c r="X21" s="103"/>
      <c r="Y21" s="103">
        <v>76</v>
      </c>
      <c r="Z21" s="107">
        <v>0</v>
      </c>
      <c r="AA21" s="105">
        <v>0</v>
      </c>
      <c r="AB21" s="105">
        <v>0</v>
      </c>
      <c r="AC21" s="105">
        <v>0</v>
      </c>
      <c r="AD21" s="105">
        <v>0</v>
      </c>
      <c r="AE21" s="103"/>
      <c r="AF21" s="103"/>
      <c r="AG21" s="103"/>
      <c r="AH21" s="103"/>
      <c r="AI21" s="103"/>
      <c r="AJ21" s="103"/>
      <c r="AK21" s="103"/>
      <c r="AL21" s="103"/>
      <c r="AM21" s="103"/>
      <c r="AN21" s="103"/>
      <c r="AO21" s="106"/>
      <c r="AP21" s="103">
        <f t="shared" si="0"/>
        <v>0</v>
      </c>
      <c r="AQ21" s="163" t="s">
        <v>943</v>
      </c>
      <c r="AR21" s="163" t="s">
        <v>959</v>
      </c>
      <c r="AS21" s="163" t="s">
        <v>960</v>
      </c>
      <c r="AT21" s="163" t="s">
        <v>965</v>
      </c>
      <c r="AU21" s="163" t="s">
        <v>968</v>
      </c>
      <c r="AV21" s="163" t="s">
        <v>967</v>
      </c>
    </row>
    <row r="22" spans="1:48" ht="79.2" x14ac:dyDescent="0.3">
      <c r="A22" s="90" t="s">
        <v>148</v>
      </c>
      <c r="B22" s="53" t="s">
        <v>215</v>
      </c>
      <c r="C22" s="86" t="s">
        <v>121</v>
      </c>
      <c r="D22" s="53" t="s">
        <v>143</v>
      </c>
      <c r="E22" s="88" t="s">
        <v>113</v>
      </c>
      <c r="F22" s="88" t="s">
        <v>112</v>
      </c>
      <c r="G22" s="88" t="s">
        <v>214</v>
      </c>
      <c r="H22" s="88" t="s">
        <v>213</v>
      </c>
      <c r="I22" s="102">
        <v>44770</v>
      </c>
      <c r="J22" s="102">
        <v>44911</v>
      </c>
      <c r="K22" s="102"/>
      <c r="L22" s="89">
        <v>0</v>
      </c>
      <c r="M22" s="89">
        <v>67</v>
      </c>
      <c r="N22" s="89">
        <v>67</v>
      </c>
      <c r="O22" s="103">
        <v>0</v>
      </c>
      <c r="P22" s="103">
        <v>0</v>
      </c>
      <c r="Q22" s="103">
        <v>4</v>
      </c>
      <c r="R22" s="103">
        <v>63</v>
      </c>
      <c r="S22" s="103">
        <v>0</v>
      </c>
      <c r="T22" s="103"/>
      <c r="U22" s="103"/>
      <c r="V22" s="103"/>
      <c r="W22" s="103"/>
      <c r="X22" s="103"/>
      <c r="Y22" s="103">
        <v>63</v>
      </c>
      <c r="Z22" s="107">
        <v>0</v>
      </c>
      <c r="AA22" s="105">
        <v>0</v>
      </c>
      <c r="AB22" s="105">
        <v>0</v>
      </c>
      <c r="AC22" s="105">
        <v>0</v>
      </c>
      <c r="AD22" s="105">
        <v>0</v>
      </c>
      <c r="AE22" s="103"/>
      <c r="AF22" s="103"/>
      <c r="AG22" s="103"/>
      <c r="AH22" s="103"/>
      <c r="AI22" s="103"/>
      <c r="AJ22" s="103"/>
      <c r="AK22" s="103"/>
      <c r="AL22" s="103"/>
      <c r="AM22" s="103"/>
      <c r="AN22" s="103"/>
      <c r="AO22" s="106"/>
      <c r="AP22" s="103">
        <f t="shared" si="0"/>
        <v>0</v>
      </c>
      <c r="AQ22" s="163" t="s">
        <v>943</v>
      </c>
      <c r="AR22" s="163" t="s">
        <v>959</v>
      </c>
      <c r="AS22" s="163" t="s">
        <v>960</v>
      </c>
      <c r="AT22" s="163" t="s">
        <v>969</v>
      </c>
      <c r="AU22" s="163" t="s">
        <v>970</v>
      </c>
      <c r="AV22" s="163" t="s">
        <v>971</v>
      </c>
    </row>
    <row r="23" spans="1:48" ht="158.4" x14ac:dyDescent="0.3">
      <c r="A23" s="90" t="s">
        <v>148</v>
      </c>
      <c r="B23" s="53" t="s">
        <v>203</v>
      </c>
      <c r="C23" s="86" t="s">
        <v>124</v>
      </c>
      <c r="D23" s="53" t="s">
        <v>131</v>
      </c>
      <c r="E23" s="88" t="s">
        <v>113</v>
      </c>
      <c r="F23" s="88" t="s">
        <v>112</v>
      </c>
      <c r="G23" s="88" t="s">
        <v>761</v>
      </c>
      <c r="H23" s="88" t="s">
        <v>612</v>
      </c>
      <c r="I23" s="102">
        <v>45427</v>
      </c>
      <c r="J23" s="102">
        <v>45562</v>
      </c>
      <c r="K23" s="102"/>
      <c r="L23" s="89">
        <v>0</v>
      </c>
      <c r="M23" s="89">
        <v>51</v>
      </c>
      <c r="N23" s="89">
        <v>51</v>
      </c>
      <c r="O23" s="103">
        <v>0</v>
      </c>
      <c r="P23" s="103">
        <v>0</v>
      </c>
      <c r="Q23" s="103">
        <v>0</v>
      </c>
      <c r="R23" s="103">
        <v>51</v>
      </c>
      <c r="S23" s="103">
        <v>0</v>
      </c>
      <c r="T23" s="103"/>
      <c r="U23" s="103"/>
      <c r="V23" s="103"/>
      <c r="W23" s="103"/>
      <c r="X23" s="103"/>
      <c r="Y23" s="103">
        <v>0</v>
      </c>
      <c r="Z23" s="107">
        <v>51</v>
      </c>
      <c r="AA23" s="105">
        <v>0</v>
      </c>
      <c r="AB23" s="105">
        <v>0</v>
      </c>
      <c r="AC23" s="105">
        <v>0</v>
      </c>
      <c r="AD23" s="105">
        <v>0</v>
      </c>
      <c r="AE23" s="103"/>
      <c r="AF23" s="103"/>
      <c r="AG23" s="103"/>
      <c r="AH23" s="103"/>
      <c r="AI23" s="103"/>
      <c r="AJ23" s="103"/>
      <c r="AK23" s="103"/>
      <c r="AL23" s="103"/>
      <c r="AM23" s="103"/>
      <c r="AN23" s="103"/>
      <c r="AO23" s="106"/>
      <c r="AP23" s="103">
        <f t="shared" si="0"/>
        <v>51</v>
      </c>
      <c r="AQ23" s="163" t="s">
        <v>943</v>
      </c>
      <c r="AR23" s="163" t="s">
        <v>959</v>
      </c>
      <c r="AS23" s="163" t="s">
        <v>960</v>
      </c>
      <c r="AT23" s="163" t="s">
        <v>972</v>
      </c>
      <c r="AU23" s="163" t="s">
        <v>973</v>
      </c>
      <c r="AV23" s="163" t="s">
        <v>974</v>
      </c>
    </row>
    <row r="24" spans="1:48" ht="52.8" x14ac:dyDescent="0.3">
      <c r="A24" s="90" t="s">
        <v>148</v>
      </c>
      <c r="B24" s="53" t="s">
        <v>194</v>
      </c>
      <c r="C24" s="86" t="s">
        <v>193</v>
      </c>
      <c r="D24" s="53" t="s">
        <v>117</v>
      </c>
      <c r="E24" s="88" t="s">
        <v>113</v>
      </c>
      <c r="F24" s="88" t="s">
        <v>112</v>
      </c>
      <c r="G24" s="88" t="s">
        <v>192</v>
      </c>
      <c r="H24" s="88" t="s">
        <v>191</v>
      </c>
      <c r="I24" s="102">
        <v>44957</v>
      </c>
      <c r="J24" s="102">
        <v>45089</v>
      </c>
      <c r="K24" s="102"/>
      <c r="L24" s="89">
        <v>0</v>
      </c>
      <c r="M24" s="89">
        <v>28</v>
      </c>
      <c r="N24" s="89">
        <v>28</v>
      </c>
      <c r="O24" s="103">
        <v>0</v>
      </c>
      <c r="P24" s="103">
        <v>0</v>
      </c>
      <c r="Q24" s="103">
        <v>0</v>
      </c>
      <c r="R24" s="103">
        <v>28</v>
      </c>
      <c r="S24" s="103">
        <v>0</v>
      </c>
      <c r="T24" s="103"/>
      <c r="U24" s="103"/>
      <c r="V24" s="103"/>
      <c r="W24" s="103"/>
      <c r="X24" s="103"/>
      <c r="Y24" s="103">
        <v>28</v>
      </c>
      <c r="Z24" s="107">
        <v>0</v>
      </c>
      <c r="AA24" s="105">
        <v>0</v>
      </c>
      <c r="AB24" s="105">
        <v>0</v>
      </c>
      <c r="AC24" s="105">
        <v>0</v>
      </c>
      <c r="AD24" s="105">
        <v>0</v>
      </c>
      <c r="AE24" s="103"/>
      <c r="AF24" s="103"/>
      <c r="AG24" s="103"/>
      <c r="AH24" s="103"/>
      <c r="AI24" s="103"/>
      <c r="AJ24" s="103"/>
      <c r="AK24" s="103"/>
      <c r="AL24" s="103"/>
      <c r="AM24" s="103"/>
      <c r="AN24" s="103"/>
      <c r="AO24" s="106"/>
      <c r="AP24" s="103">
        <f t="shared" si="0"/>
        <v>0</v>
      </c>
      <c r="AQ24" s="163" t="s">
        <v>943</v>
      </c>
      <c r="AR24" s="163" t="s">
        <v>959</v>
      </c>
      <c r="AS24" s="163" t="s">
        <v>960</v>
      </c>
      <c r="AT24" s="163" t="s">
        <v>969</v>
      </c>
      <c r="AU24" s="163" t="s">
        <v>975</v>
      </c>
      <c r="AV24" s="163" t="s">
        <v>976</v>
      </c>
    </row>
    <row r="25" spans="1:48" ht="79.2" x14ac:dyDescent="0.3">
      <c r="A25" s="90" t="s">
        <v>148</v>
      </c>
      <c r="B25" s="53" t="s">
        <v>136</v>
      </c>
      <c r="C25" s="86" t="s">
        <v>135</v>
      </c>
      <c r="D25" s="53" t="s">
        <v>134</v>
      </c>
      <c r="E25" s="88" t="s">
        <v>113</v>
      </c>
      <c r="F25" s="88" t="s">
        <v>112</v>
      </c>
      <c r="G25" s="88" t="s">
        <v>133</v>
      </c>
      <c r="H25" s="88" t="s">
        <v>132</v>
      </c>
      <c r="I25" s="102">
        <v>44392</v>
      </c>
      <c r="J25" s="102">
        <v>44547</v>
      </c>
      <c r="K25" s="102"/>
      <c r="L25" s="89">
        <v>0</v>
      </c>
      <c r="M25" s="89">
        <v>13</v>
      </c>
      <c r="N25" s="89">
        <v>13</v>
      </c>
      <c r="O25" s="103">
        <v>0</v>
      </c>
      <c r="P25" s="103">
        <v>0</v>
      </c>
      <c r="Q25" s="103">
        <v>0</v>
      </c>
      <c r="R25" s="103">
        <v>13</v>
      </c>
      <c r="S25" s="103">
        <v>0</v>
      </c>
      <c r="T25" s="103"/>
      <c r="U25" s="103"/>
      <c r="V25" s="103"/>
      <c r="W25" s="103"/>
      <c r="X25" s="103"/>
      <c r="Y25" s="103">
        <v>13</v>
      </c>
      <c r="Z25" s="107">
        <v>0</v>
      </c>
      <c r="AA25" s="105">
        <v>0</v>
      </c>
      <c r="AB25" s="105">
        <v>0</v>
      </c>
      <c r="AC25" s="105">
        <v>0</v>
      </c>
      <c r="AD25" s="105">
        <v>0</v>
      </c>
      <c r="AE25" s="103"/>
      <c r="AF25" s="103"/>
      <c r="AG25" s="103"/>
      <c r="AH25" s="103"/>
      <c r="AI25" s="103"/>
      <c r="AJ25" s="103"/>
      <c r="AK25" s="103"/>
      <c r="AL25" s="103"/>
      <c r="AM25" s="103"/>
      <c r="AN25" s="103"/>
      <c r="AO25" s="106"/>
      <c r="AP25" s="103">
        <f t="shared" si="0"/>
        <v>0</v>
      </c>
      <c r="AQ25" s="163" t="s">
        <v>943</v>
      </c>
      <c r="AR25" s="163" t="s">
        <v>959</v>
      </c>
      <c r="AS25" s="163" t="s">
        <v>960</v>
      </c>
      <c r="AT25" s="163" t="s">
        <v>969</v>
      </c>
      <c r="AU25" s="163" t="s">
        <v>977</v>
      </c>
      <c r="AV25" s="163" t="s">
        <v>976</v>
      </c>
    </row>
    <row r="26" spans="1:48" ht="52.8" x14ac:dyDescent="0.3">
      <c r="A26" s="90" t="s">
        <v>148</v>
      </c>
      <c r="B26" s="53" t="s">
        <v>122</v>
      </c>
      <c r="C26" s="86" t="s">
        <v>121</v>
      </c>
      <c r="D26" s="53" t="s">
        <v>120</v>
      </c>
      <c r="E26" s="88" t="s">
        <v>113</v>
      </c>
      <c r="F26" s="88" t="s">
        <v>112</v>
      </c>
      <c r="G26" s="88" t="s">
        <v>764</v>
      </c>
      <c r="H26" s="88" t="s">
        <v>759</v>
      </c>
      <c r="I26" s="102">
        <v>45747</v>
      </c>
      <c r="J26" s="102">
        <v>45799</v>
      </c>
      <c r="K26" s="102"/>
      <c r="L26" s="89">
        <v>11</v>
      </c>
      <c r="M26" s="103">
        <v>0</v>
      </c>
      <c r="N26" s="103">
        <v>11</v>
      </c>
      <c r="O26" s="103">
        <v>0</v>
      </c>
      <c r="P26" s="103">
        <v>0</v>
      </c>
      <c r="Q26" s="103">
        <v>0</v>
      </c>
      <c r="R26" s="103">
        <v>11</v>
      </c>
      <c r="S26" s="103">
        <v>0</v>
      </c>
      <c r="T26" s="103"/>
      <c r="U26" s="103"/>
      <c r="V26" s="103"/>
      <c r="W26" s="103"/>
      <c r="X26" s="103"/>
      <c r="Y26" s="103">
        <v>11</v>
      </c>
      <c r="Z26" s="107">
        <v>0</v>
      </c>
      <c r="AA26" s="105">
        <v>0</v>
      </c>
      <c r="AB26" s="105">
        <v>0</v>
      </c>
      <c r="AC26" s="105">
        <v>0</v>
      </c>
      <c r="AD26" s="105">
        <v>0</v>
      </c>
      <c r="AE26" s="103"/>
      <c r="AF26" s="103"/>
      <c r="AG26" s="103"/>
      <c r="AH26" s="103"/>
      <c r="AI26" s="103"/>
      <c r="AJ26" s="103"/>
      <c r="AK26" s="103"/>
      <c r="AL26" s="103"/>
      <c r="AM26" s="103"/>
      <c r="AN26" s="103"/>
      <c r="AO26" s="106"/>
      <c r="AP26" s="103">
        <f t="shared" si="0"/>
        <v>0</v>
      </c>
      <c r="AQ26" s="163" t="s">
        <v>943</v>
      </c>
      <c r="AR26" s="163" t="s">
        <v>959</v>
      </c>
      <c r="AS26" s="163" t="s">
        <v>960</v>
      </c>
      <c r="AT26" s="163" t="s">
        <v>965</v>
      </c>
      <c r="AU26" s="163" t="s">
        <v>978</v>
      </c>
      <c r="AV26" s="163" t="s">
        <v>979</v>
      </c>
    </row>
    <row r="27" spans="1:48" ht="52.8" x14ac:dyDescent="0.3">
      <c r="A27" s="90" t="s">
        <v>148</v>
      </c>
      <c r="B27" s="53" t="s">
        <v>128</v>
      </c>
      <c r="C27" s="86" t="s">
        <v>124</v>
      </c>
      <c r="D27" s="53" t="s">
        <v>127</v>
      </c>
      <c r="E27" s="88" t="s">
        <v>113</v>
      </c>
      <c r="F27" s="88" t="s">
        <v>112</v>
      </c>
      <c r="G27" s="88" t="s">
        <v>126</v>
      </c>
      <c r="H27" s="88" t="s">
        <v>125</v>
      </c>
      <c r="I27" s="102">
        <v>44110</v>
      </c>
      <c r="J27" s="102">
        <v>44595</v>
      </c>
      <c r="K27" s="102"/>
      <c r="L27" s="89">
        <v>0</v>
      </c>
      <c r="M27" s="89">
        <v>10</v>
      </c>
      <c r="N27" s="89">
        <v>10</v>
      </c>
      <c r="O27" s="103">
        <v>0</v>
      </c>
      <c r="P27" s="103">
        <v>0</v>
      </c>
      <c r="Q27" s="103">
        <v>0</v>
      </c>
      <c r="R27" s="103">
        <v>10</v>
      </c>
      <c r="S27" s="103">
        <v>0</v>
      </c>
      <c r="T27" s="103"/>
      <c r="U27" s="103"/>
      <c r="V27" s="103"/>
      <c r="W27" s="103"/>
      <c r="X27" s="103"/>
      <c r="Y27" s="103">
        <v>0</v>
      </c>
      <c r="Z27" s="107">
        <v>10</v>
      </c>
      <c r="AA27" s="105">
        <v>0</v>
      </c>
      <c r="AB27" s="105">
        <v>0</v>
      </c>
      <c r="AC27" s="105">
        <v>0</v>
      </c>
      <c r="AD27" s="105">
        <v>0</v>
      </c>
      <c r="AE27" s="103"/>
      <c r="AF27" s="103"/>
      <c r="AG27" s="103"/>
      <c r="AH27" s="103"/>
      <c r="AI27" s="103"/>
      <c r="AJ27" s="103"/>
      <c r="AK27" s="103"/>
      <c r="AL27" s="103"/>
      <c r="AM27" s="103"/>
      <c r="AN27" s="103"/>
      <c r="AO27" s="106"/>
      <c r="AP27" s="103">
        <f t="shared" si="0"/>
        <v>10</v>
      </c>
      <c r="AQ27" s="163" t="s">
        <v>943</v>
      </c>
      <c r="AR27" s="163" t="s">
        <v>959</v>
      </c>
      <c r="AS27" s="163" t="s">
        <v>960</v>
      </c>
      <c r="AT27" s="163" t="s">
        <v>961</v>
      </c>
      <c r="AU27" s="163" t="s">
        <v>980</v>
      </c>
      <c r="AV27" s="163" t="s">
        <v>981</v>
      </c>
    </row>
    <row r="28" spans="1:48" ht="52.8" x14ac:dyDescent="0.3">
      <c r="A28" s="90" t="s">
        <v>148</v>
      </c>
      <c r="B28" s="53" t="s">
        <v>779</v>
      </c>
      <c r="C28" s="86" t="s">
        <v>218</v>
      </c>
      <c r="D28" s="53" t="s">
        <v>774</v>
      </c>
      <c r="E28" s="88" t="s">
        <v>159</v>
      </c>
      <c r="F28" s="88" t="s">
        <v>112</v>
      </c>
      <c r="G28" s="88" t="s">
        <v>766</v>
      </c>
      <c r="H28" s="88" t="s">
        <v>610</v>
      </c>
      <c r="I28" s="102">
        <v>44848</v>
      </c>
      <c r="J28" s="102">
        <v>45505</v>
      </c>
      <c r="K28" s="102"/>
      <c r="L28" s="89">
        <v>0</v>
      </c>
      <c r="M28" s="89">
        <v>214</v>
      </c>
      <c r="N28" s="89">
        <v>214</v>
      </c>
      <c r="O28" s="103">
        <v>0</v>
      </c>
      <c r="P28" s="103">
        <v>0</v>
      </c>
      <c r="Q28" s="103">
        <v>0</v>
      </c>
      <c r="R28" s="103">
        <v>46</v>
      </c>
      <c r="S28" s="103">
        <v>168</v>
      </c>
      <c r="T28" s="103"/>
      <c r="U28" s="103"/>
      <c r="V28" s="103"/>
      <c r="W28" s="103"/>
      <c r="X28" s="103"/>
      <c r="Y28" s="103">
        <v>46</v>
      </c>
      <c r="Z28" s="107">
        <v>46</v>
      </c>
      <c r="AA28" s="105">
        <v>46</v>
      </c>
      <c r="AB28" s="105">
        <v>46</v>
      </c>
      <c r="AC28" s="105">
        <v>30</v>
      </c>
      <c r="AD28" s="105">
        <v>0</v>
      </c>
      <c r="AE28" s="103"/>
      <c r="AF28" s="103"/>
      <c r="AG28" s="103"/>
      <c r="AH28" s="103"/>
      <c r="AI28" s="103"/>
      <c r="AJ28" s="103"/>
      <c r="AK28" s="103"/>
      <c r="AL28" s="103"/>
      <c r="AM28" s="103"/>
      <c r="AN28" s="103"/>
      <c r="AO28" s="106"/>
      <c r="AP28" s="103">
        <f t="shared" si="0"/>
        <v>168</v>
      </c>
      <c r="AQ28" s="163" t="s">
        <v>943</v>
      </c>
      <c r="AR28" s="163" t="s">
        <v>959</v>
      </c>
      <c r="AS28" s="163" t="s">
        <v>960</v>
      </c>
      <c r="AT28" s="163" t="s">
        <v>965</v>
      </c>
      <c r="AU28" s="163" t="s">
        <v>982</v>
      </c>
      <c r="AV28" s="163" t="s">
        <v>983</v>
      </c>
    </row>
    <row r="29" spans="1:48" ht="79.2" x14ac:dyDescent="0.3">
      <c r="A29" s="90" t="s">
        <v>148</v>
      </c>
      <c r="B29" s="53" t="s">
        <v>251</v>
      </c>
      <c r="C29" s="86" t="s">
        <v>139</v>
      </c>
      <c r="D29" s="53" t="s">
        <v>117</v>
      </c>
      <c r="E29" s="88" t="s">
        <v>113</v>
      </c>
      <c r="F29" s="88" t="s">
        <v>112</v>
      </c>
      <c r="G29" s="88" t="s">
        <v>250</v>
      </c>
      <c r="H29" s="88" t="s">
        <v>249</v>
      </c>
      <c r="I29" s="102">
        <v>44538</v>
      </c>
      <c r="J29" s="102">
        <v>44988</v>
      </c>
      <c r="K29" s="102"/>
      <c r="L29" s="89">
        <v>0</v>
      </c>
      <c r="M29" s="89">
        <v>186</v>
      </c>
      <c r="N29" s="89">
        <v>186</v>
      </c>
      <c r="O29" s="103">
        <v>0</v>
      </c>
      <c r="P29" s="103">
        <v>77</v>
      </c>
      <c r="Q29" s="103">
        <v>18</v>
      </c>
      <c r="R29" s="103">
        <v>91</v>
      </c>
      <c r="S29" s="103">
        <v>0</v>
      </c>
      <c r="T29" s="103"/>
      <c r="U29" s="103"/>
      <c r="V29" s="103"/>
      <c r="W29" s="103"/>
      <c r="X29" s="103"/>
      <c r="Y29" s="103">
        <v>44</v>
      </c>
      <c r="Z29" s="107">
        <v>44</v>
      </c>
      <c r="AA29" s="105">
        <v>3</v>
      </c>
      <c r="AB29" s="105">
        <v>0</v>
      </c>
      <c r="AC29" s="105">
        <v>0</v>
      </c>
      <c r="AD29" s="105">
        <v>0</v>
      </c>
      <c r="AE29" s="103"/>
      <c r="AF29" s="103"/>
      <c r="AG29" s="103"/>
      <c r="AH29" s="103"/>
      <c r="AI29" s="103"/>
      <c r="AJ29" s="103"/>
      <c r="AK29" s="103"/>
      <c r="AL29" s="103"/>
      <c r="AM29" s="103"/>
      <c r="AN29" s="103"/>
      <c r="AO29" s="106"/>
      <c r="AP29" s="103">
        <f t="shared" si="0"/>
        <v>47</v>
      </c>
      <c r="AQ29" s="163" t="s">
        <v>943</v>
      </c>
      <c r="AR29" s="163" t="s">
        <v>959</v>
      </c>
      <c r="AS29" s="163" t="s">
        <v>960</v>
      </c>
      <c r="AT29" s="163" t="s">
        <v>965</v>
      </c>
      <c r="AU29" s="163" t="s">
        <v>984</v>
      </c>
      <c r="AV29" s="163" t="s">
        <v>985</v>
      </c>
    </row>
    <row r="30" spans="1:48" ht="79.2" x14ac:dyDescent="0.3">
      <c r="A30" s="90" t="s">
        <v>148</v>
      </c>
      <c r="B30" s="53" t="s">
        <v>168</v>
      </c>
      <c r="C30" s="86" t="s">
        <v>124</v>
      </c>
      <c r="D30" s="53" t="s">
        <v>131</v>
      </c>
      <c r="E30" s="88" t="s">
        <v>113</v>
      </c>
      <c r="F30" s="88" t="s">
        <v>112</v>
      </c>
      <c r="G30" s="88" t="s">
        <v>167</v>
      </c>
      <c r="H30" s="88" t="s">
        <v>166</v>
      </c>
      <c r="I30" s="102">
        <v>44119</v>
      </c>
      <c r="J30" s="102">
        <v>44393</v>
      </c>
      <c r="K30" s="102"/>
      <c r="L30" s="89">
        <v>0</v>
      </c>
      <c r="M30" s="89">
        <v>18</v>
      </c>
      <c r="N30" s="89">
        <v>18</v>
      </c>
      <c r="O30" s="103">
        <v>0</v>
      </c>
      <c r="P30" s="103">
        <v>0</v>
      </c>
      <c r="Q30" s="103">
        <v>4</v>
      </c>
      <c r="R30" s="103">
        <v>14</v>
      </c>
      <c r="S30" s="103">
        <v>0</v>
      </c>
      <c r="T30" s="103"/>
      <c r="U30" s="103"/>
      <c r="V30" s="103"/>
      <c r="W30" s="103"/>
      <c r="X30" s="103"/>
      <c r="Y30" s="103">
        <v>14</v>
      </c>
      <c r="Z30" s="107">
        <v>0</v>
      </c>
      <c r="AA30" s="105">
        <v>0</v>
      </c>
      <c r="AB30" s="105">
        <v>0</v>
      </c>
      <c r="AC30" s="105">
        <v>0</v>
      </c>
      <c r="AD30" s="105">
        <v>0</v>
      </c>
      <c r="AE30" s="103"/>
      <c r="AF30" s="103"/>
      <c r="AG30" s="103"/>
      <c r="AH30" s="103"/>
      <c r="AI30" s="103"/>
      <c r="AJ30" s="103"/>
      <c r="AK30" s="103"/>
      <c r="AL30" s="103"/>
      <c r="AM30" s="103"/>
      <c r="AN30" s="103"/>
      <c r="AO30" s="106"/>
      <c r="AP30" s="103">
        <f t="shared" si="0"/>
        <v>0</v>
      </c>
      <c r="AQ30" s="163" t="s">
        <v>943</v>
      </c>
      <c r="AR30" s="163" t="s">
        <v>959</v>
      </c>
      <c r="AS30" s="163" t="s">
        <v>960</v>
      </c>
      <c r="AT30" s="163" t="s">
        <v>986</v>
      </c>
      <c r="AU30" s="163" t="s">
        <v>987</v>
      </c>
      <c r="AV30" s="163" t="s">
        <v>971</v>
      </c>
    </row>
    <row r="31" spans="1:48" ht="79.2" x14ac:dyDescent="0.3">
      <c r="A31" s="90" t="s">
        <v>148</v>
      </c>
      <c r="B31" s="53" t="s">
        <v>161</v>
      </c>
      <c r="C31" s="86" t="s">
        <v>159</v>
      </c>
      <c r="D31" s="53" t="s">
        <v>160</v>
      </c>
      <c r="E31" s="88" t="s">
        <v>159</v>
      </c>
      <c r="F31" s="88" t="s">
        <v>112</v>
      </c>
      <c r="G31" s="88" t="s">
        <v>158</v>
      </c>
      <c r="H31" s="88" t="s">
        <v>157</v>
      </c>
      <c r="I31" s="102">
        <v>44431</v>
      </c>
      <c r="J31" s="102">
        <v>44522</v>
      </c>
      <c r="K31" s="102"/>
      <c r="L31" s="89">
        <v>0</v>
      </c>
      <c r="M31" s="89">
        <v>17</v>
      </c>
      <c r="N31" s="89">
        <v>17</v>
      </c>
      <c r="O31" s="103">
        <v>0</v>
      </c>
      <c r="P31" s="103">
        <v>0</v>
      </c>
      <c r="Q31" s="103">
        <v>0</v>
      </c>
      <c r="R31" s="103">
        <v>17</v>
      </c>
      <c r="S31" s="103">
        <v>0</v>
      </c>
      <c r="T31" s="103"/>
      <c r="U31" s="103"/>
      <c r="V31" s="103"/>
      <c r="W31" s="103"/>
      <c r="X31" s="103"/>
      <c r="Y31" s="103">
        <v>0</v>
      </c>
      <c r="Z31" s="107">
        <v>0</v>
      </c>
      <c r="AA31" s="105">
        <v>0</v>
      </c>
      <c r="AB31" s="105">
        <v>0</v>
      </c>
      <c r="AC31" s="105">
        <v>0</v>
      </c>
      <c r="AD31" s="105">
        <v>0</v>
      </c>
      <c r="AE31" s="103">
        <v>17</v>
      </c>
      <c r="AF31" s="103"/>
      <c r="AG31" s="103"/>
      <c r="AH31" s="103"/>
      <c r="AI31" s="103"/>
      <c r="AJ31" s="103"/>
      <c r="AK31" s="103"/>
      <c r="AL31" s="103"/>
      <c r="AM31" s="103"/>
      <c r="AN31" s="103"/>
      <c r="AO31" s="106"/>
      <c r="AP31" s="103">
        <f t="shared" si="0"/>
        <v>0</v>
      </c>
      <c r="AQ31" s="163"/>
      <c r="AR31" s="163" t="s">
        <v>959</v>
      </c>
      <c r="AS31" s="163" t="s">
        <v>964</v>
      </c>
      <c r="AT31" s="163" t="s">
        <v>988</v>
      </c>
      <c r="AU31" s="163" t="s">
        <v>989</v>
      </c>
      <c r="AV31" s="163" t="s">
        <v>990</v>
      </c>
    </row>
    <row r="32" spans="1:48" ht="52.8" x14ac:dyDescent="0.3">
      <c r="A32" s="90" t="s">
        <v>148</v>
      </c>
      <c r="B32" s="53" t="s">
        <v>222</v>
      </c>
      <c r="C32" s="86" t="s">
        <v>173</v>
      </c>
      <c r="D32" s="53" t="s">
        <v>172</v>
      </c>
      <c r="E32" s="88" t="s">
        <v>113</v>
      </c>
      <c r="F32" s="88" t="s">
        <v>112</v>
      </c>
      <c r="G32" s="88" t="s">
        <v>221</v>
      </c>
      <c r="H32" s="88" t="s">
        <v>220</v>
      </c>
      <c r="I32" s="102">
        <v>44944</v>
      </c>
      <c r="J32" s="102">
        <v>45001</v>
      </c>
      <c r="K32" s="102"/>
      <c r="L32" s="89">
        <v>72</v>
      </c>
      <c r="M32" s="103">
        <v>0</v>
      </c>
      <c r="N32" s="103">
        <v>72</v>
      </c>
      <c r="O32" s="103">
        <v>0</v>
      </c>
      <c r="P32" s="103">
        <v>0</v>
      </c>
      <c r="Q32" s="103">
        <v>0</v>
      </c>
      <c r="R32" s="103">
        <v>72</v>
      </c>
      <c r="S32" s="103">
        <v>0</v>
      </c>
      <c r="T32" s="103"/>
      <c r="U32" s="103"/>
      <c r="V32" s="103"/>
      <c r="W32" s="103"/>
      <c r="X32" s="103"/>
      <c r="Y32" s="103">
        <v>72</v>
      </c>
      <c r="Z32" s="107">
        <v>0</v>
      </c>
      <c r="AA32" s="105">
        <v>0</v>
      </c>
      <c r="AB32" s="105">
        <v>0</v>
      </c>
      <c r="AC32" s="105">
        <v>0</v>
      </c>
      <c r="AD32" s="105">
        <v>0</v>
      </c>
      <c r="AE32" s="103"/>
      <c r="AF32" s="103"/>
      <c r="AG32" s="103"/>
      <c r="AH32" s="103"/>
      <c r="AI32" s="103"/>
      <c r="AJ32" s="103"/>
      <c r="AK32" s="103"/>
      <c r="AL32" s="103"/>
      <c r="AM32" s="103"/>
      <c r="AN32" s="103"/>
      <c r="AO32" s="106"/>
      <c r="AP32" s="103">
        <f t="shared" si="0"/>
        <v>0</v>
      </c>
      <c r="AQ32" s="163" t="s">
        <v>943</v>
      </c>
      <c r="AR32" s="163" t="s">
        <v>959</v>
      </c>
      <c r="AS32" s="163" t="s">
        <v>960</v>
      </c>
      <c r="AT32" s="163" t="s">
        <v>965</v>
      </c>
      <c r="AU32" s="163" t="s">
        <v>991</v>
      </c>
      <c r="AV32" s="163" t="s">
        <v>992</v>
      </c>
    </row>
    <row r="33" spans="1:48" ht="52.8" x14ac:dyDescent="0.3">
      <c r="A33" s="90" t="s">
        <v>148</v>
      </c>
      <c r="B33" s="53" t="s">
        <v>186</v>
      </c>
      <c r="C33" s="86" t="s">
        <v>185</v>
      </c>
      <c r="D33" s="53" t="s">
        <v>182</v>
      </c>
      <c r="E33" s="88" t="s">
        <v>159</v>
      </c>
      <c r="F33" s="88" t="s">
        <v>116</v>
      </c>
      <c r="G33" s="88" t="s">
        <v>184</v>
      </c>
      <c r="H33" s="88" t="s">
        <v>183</v>
      </c>
      <c r="I33" s="102">
        <v>44551</v>
      </c>
      <c r="J33" s="102">
        <v>45280</v>
      </c>
      <c r="K33" s="102"/>
      <c r="L33" s="89">
        <v>0</v>
      </c>
      <c r="M33" s="89">
        <v>24</v>
      </c>
      <c r="N33" s="89">
        <v>24</v>
      </c>
      <c r="O33" s="103">
        <v>0</v>
      </c>
      <c r="P33" s="103">
        <v>0</v>
      </c>
      <c r="Q33" s="103">
        <v>10</v>
      </c>
      <c r="R33" s="103">
        <v>14</v>
      </c>
      <c r="S33" s="103">
        <v>0</v>
      </c>
      <c r="T33" s="103"/>
      <c r="U33" s="103"/>
      <c r="V33" s="103"/>
      <c r="W33" s="103"/>
      <c r="X33" s="103"/>
      <c r="Y33" s="103">
        <v>14</v>
      </c>
      <c r="Z33" s="107">
        <v>0</v>
      </c>
      <c r="AA33" s="105">
        <v>0</v>
      </c>
      <c r="AB33" s="105">
        <v>0</v>
      </c>
      <c r="AC33" s="105">
        <v>0</v>
      </c>
      <c r="AD33" s="105">
        <v>0</v>
      </c>
      <c r="AE33" s="103"/>
      <c r="AF33" s="103"/>
      <c r="AG33" s="103"/>
      <c r="AH33" s="103"/>
      <c r="AI33" s="103"/>
      <c r="AJ33" s="103"/>
      <c r="AK33" s="103"/>
      <c r="AL33" s="103"/>
      <c r="AM33" s="103"/>
      <c r="AN33" s="103"/>
      <c r="AO33" s="106"/>
      <c r="AP33" s="103">
        <f t="shared" si="0"/>
        <v>0</v>
      </c>
      <c r="AQ33" s="163" t="s">
        <v>943</v>
      </c>
      <c r="AR33" s="163" t="s">
        <v>959</v>
      </c>
      <c r="AS33" s="163" t="s">
        <v>960</v>
      </c>
      <c r="AT33" s="163" t="s">
        <v>965</v>
      </c>
      <c r="AU33" s="163" t="s">
        <v>993</v>
      </c>
      <c r="AV33" s="163" t="s">
        <v>994</v>
      </c>
    </row>
    <row r="34" spans="1:48" ht="52.8" x14ac:dyDescent="0.3">
      <c r="A34" s="90" t="s">
        <v>148</v>
      </c>
      <c r="B34" s="53" t="s">
        <v>119</v>
      </c>
      <c r="C34" s="86" t="s">
        <v>118</v>
      </c>
      <c r="D34" s="53" t="s">
        <v>117</v>
      </c>
      <c r="E34" s="88" t="s">
        <v>113</v>
      </c>
      <c r="F34" s="88" t="s">
        <v>116</v>
      </c>
      <c r="G34" s="88" t="s">
        <v>115</v>
      </c>
      <c r="H34" s="88" t="s">
        <v>114</v>
      </c>
      <c r="I34" s="102">
        <v>44879</v>
      </c>
      <c r="J34" s="102">
        <v>44970</v>
      </c>
      <c r="K34" s="102"/>
      <c r="L34" s="89">
        <v>0</v>
      </c>
      <c r="M34" s="89">
        <v>10</v>
      </c>
      <c r="N34" s="89">
        <v>10</v>
      </c>
      <c r="O34" s="103">
        <v>0</v>
      </c>
      <c r="P34" s="103">
        <v>6</v>
      </c>
      <c r="Q34" s="103">
        <v>0</v>
      </c>
      <c r="R34" s="103">
        <v>4</v>
      </c>
      <c r="S34" s="103">
        <v>0</v>
      </c>
      <c r="T34" s="103"/>
      <c r="U34" s="103"/>
      <c r="V34" s="103"/>
      <c r="W34" s="103"/>
      <c r="X34" s="103"/>
      <c r="Y34" s="103">
        <v>4</v>
      </c>
      <c r="Z34" s="107">
        <v>0</v>
      </c>
      <c r="AA34" s="105">
        <v>0</v>
      </c>
      <c r="AB34" s="105">
        <v>0</v>
      </c>
      <c r="AC34" s="105">
        <v>0</v>
      </c>
      <c r="AD34" s="105">
        <v>0</v>
      </c>
      <c r="AE34" s="103"/>
      <c r="AF34" s="103"/>
      <c r="AG34" s="103"/>
      <c r="AH34" s="103"/>
      <c r="AI34" s="103"/>
      <c r="AJ34" s="103"/>
      <c r="AK34" s="103"/>
      <c r="AL34" s="103"/>
      <c r="AM34" s="103"/>
      <c r="AN34" s="103"/>
      <c r="AO34" s="106"/>
      <c r="AP34" s="103">
        <f t="shared" si="0"/>
        <v>0</v>
      </c>
      <c r="AQ34" s="163" t="s">
        <v>943</v>
      </c>
      <c r="AR34" s="163" t="s">
        <v>959</v>
      </c>
      <c r="AS34" s="163" t="s">
        <v>960</v>
      </c>
      <c r="AT34" s="163" t="s">
        <v>995</v>
      </c>
      <c r="AU34" s="163" t="s">
        <v>996</v>
      </c>
      <c r="AV34" s="163" t="s">
        <v>976</v>
      </c>
    </row>
    <row r="35" spans="1:48" ht="145.19999999999999" x14ac:dyDescent="0.3">
      <c r="A35" s="90" t="s">
        <v>148</v>
      </c>
      <c r="B35" s="53" t="s">
        <v>227</v>
      </c>
      <c r="C35" s="86" t="s">
        <v>226</v>
      </c>
      <c r="D35" s="53" t="s">
        <v>225</v>
      </c>
      <c r="E35" s="88" t="s">
        <v>113</v>
      </c>
      <c r="F35" s="88" t="s">
        <v>776</v>
      </c>
      <c r="G35" s="88" t="s">
        <v>224</v>
      </c>
      <c r="H35" s="88" t="s">
        <v>223</v>
      </c>
      <c r="I35" s="102">
        <v>43893</v>
      </c>
      <c r="J35" s="102">
        <v>44565</v>
      </c>
      <c r="K35" s="102"/>
      <c r="L35" s="89">
        <v>0</v>
      </c>
      <c r="M35" s="89">
        <v>85</v>
      </c>
      <c r="N35" s="89">
        <v>85</v>
      </c>
      <c r="O35" s="103">
        <v>12</v>
      </c>
      <c r="P35" s="103">
        <v>0</v>
      </c>
      <c r="Q35" s="103">
        <v>2</v>
      </c>
      <c r="R35" s="103">
        <v>27</v>
      </c>
      <c r="S35" s="103">
        <v>44</v>
      </c>
      <c r="T35" s="103"/>
      <c r="U35" s="103"/>
      <c r="V35" s="103"/>
      <c r="W35" s="103"/>
      <c r="X35" s="103"/>
      <c r="Y35" s="103">
        <v>27</v>
      </c>
      <c r="Z35" s="107">
        <v>22</v>
      </c>
      <c r="AA35" s="105">
        <v>22</v>
      </c>
      <c r="AB35" s="105">
        <v>0</v>
      </c>
      <c r="AC35" s="105">
        <v>0</v>
      </c>
      <c r="AD35" s="105">
        <v>0</v>
      </c>
      <c r="AE35" s="103"/>
      <c r="AF35" s="103"/>
      <c r="AG35" s="103"/>
      <c r="AH35" s="103"/>
      <c r="AI35" s="103"/>
      <c r="AJ35" s="103"/>
      <c r="AK35" s="103"/>
      <c r="AL35" s="103"/>
      <c r="AM35" s="103"/>
      <c r="AN35" s="103"/>
      <c r="AO35" s="106"/>
      <c r="AP35" s="103">
        <f t="shared" si="0"/>
        <v>44</v>
      </c>
      <c r="AQ35" s="163" t="s">
        <v>943</v>
      </c>
      <c r="AR35" s="163" t="s">
        <v>959</v>
      </c>
      <c r="AS35" s="163" t="s">
        <v>964</v>
      </c>
      <c r="AT35" s="163" t="s">
        <v>997</v>
      </c>
      <c r="AU35" s="163" t="s">
        <v>998</v>
      </c>
      <c r="AV35" s="163" t="s">
        <v>999</v>
      </c>
    </row>
    <row r="36" spans="1:48" ht="52.8" x14ac:dyDescent="0.3">
      <c r="A36" s="90" t="s">
        <v>148</v>
      </c>
      <c r="B36" s="53" t="s">
        <v>202</v>
      </c>
      <c r="C36" s="86" t="s">
        <v>162</v>
      </c>
      <c r="D36" s="53" t="s">
        <v>127</v>
      </c>
      <c r="E36" s="88" t="s">
        <v>113</v>
      </c>
      <c r="F36" s="88" t="s">
        <v>776</v>
      </c>
      <c r="G36" s="88" t="s">
        <v>201</v>
      </c>
      <c r="H36" s="88" t="s">
        <v>200</v>
      </c>
      <c r="I36" s="102">
        <v>44719</v>
      </c>
      <c r="J36" s="102">
        <v>44804</v>
      </c>
      <c r="K36" s="102"/>
      <c r="L36" s="89">
        <v>0</v>
      </c>
      <c r="M36" s="89">
        <v>36</v>
      </c>
      <c r="N36" s="89">
        <v>36</v>
      </c>
      <c r="O36" s="103">
        <v>0</v>
      </c>
      <c r="P36" s="103">
        <v>0</v>
      </c>
      <c r="Q36" s="103">
        <v>0</v>
      </c>
      <c r="R36" s="103">
        <v>18</v>
      </c>
      <c r="S36" s="103">
        <v>18</v>
      </c>
      <c r="T36" s="103"/>
      <c r="U36" s="103"/>
      <c r="V36" s="103"/>
      <c r="W36" s="103"/>
      <c r="X36" s="103"/>
      <c r="Y36" s="103">
        <v>18</v>
      </c>
      <c r="Z36" s="107">
        <v>18</v>
      </c>
      <c r="AA36" s="105">
        <v>0</v>
      </c>
      <c r="AB36" s="105">
        <v>0</v>
      </c>
      <c r="AC36" s="105">
        <v>0</v>
      </c>
      <c r="AD36" s="105">
        <v>0</v>
      </c>
      <c r="AE36" s="103"/>
      <c r="AF36" s="103"/>
      <c r="AG36" s="103"/>
      <c r="AH36" s="103"/>
      <c r="AI36" s="103"/>
      <c r="AJ36" s="103"/>
      <c r="AK36" s="103"/>
      <c r="AL36" s="103"/>
      <c r="AM36" s="103"/>
      <c r="AN36" s="103"/>
      <c r="AO36" s="106"/>
      <c r="AP36" s="103">
        <f t="shared" si="0"/>
        <v>18</v>
      </c>
      <c r="AQ36" s="163" t="s">
        <v>943</v>
      </c>
      <c r="AR36" s="163" t="s">
        <v>959</v>
      </c>
      <c r="AS36" s="163" t="s">
        <v>960</v>
      </c>
      <c r="AT36" s="163" t="s">
        <v>965</v>
      </c>
      <c r="AU36" s="163" t="s">
        <v>1000</v>
      </c>
      <c r="AV36" s="163" t="s">
        <v>1001</v>
      </c>
    </row>
    <row r="37" spans="1:48" ht="52.8" x14ac:dyDescent="0.3">
      <c r="A37" s="90" t="s">
        <v>148</v>
      </c>
      <c r="B37" s="53" t="s">
        <v>778</v>
      </c>
      <c r="C37" s="86" t="s">
        <v>773</v>
      </c>
      <c r="D37" s="53" t="s">
        <v>264</v>
      </c>
      <c r="E37" s="88" t="s">
        <v>113</v>
      </c>
      <c r="F37" s="88" t="s">
        <v>776</v>
      </c>
      <c r="G37" s="88" t="s">
        <v>765</v>
      </c>
      <c r="H37" s="88" t="s">
        <v>614</v>
      </c>
      <c r="I37" s="102">
        <v>45498</v>
      </c>
      <c r="J37" s="102">
        <v>45587</v>
      </c>
      <c r="K37" s="102"/>
      <c r="L37" s="89">
        <v>35</v>
      </c>
      <c r="M37" s="103">
        <v>0</v>
      </c>
      <c r="N37" s="103">
        <v>35</v>
      </c>
      <c r="O37" s="103">
        <v>0</v>
      </c>
      <c r="P37" s="103">
        <v>0</v>
      </c>
      <c r="Q37" s="103">
        <v>0</v>
      </c>
      <c r="R37" s="103">
        <v>35</v>
      </c>
      <c r="S37" s="103">
        <v>0</v>
      </c>
      <c r="T37" s="103"/>
      <c r="U37" s="103"/>
      <c r="V37" s="103"/>
      <c r="W37" s="103"/>
      <c r="X37" s="103"/>
      <c r="Y37" s="103">
        <v>0</v>
      </c>
      <c r="Z37" s="107">
        <v>35</v>
      </c>
      <c r="AA37" s="105">
        <v>0</v>
      </c>
      <c r="AB37" s="105">
        <v>0</v>
      </c>
      <c r="AC37" s="105">
        <v>0</v>
      </c>
      <c r="AD37" s="105">
        <v>0</v>
      </c>
      <c r="AE37" s="103"/>
      <c r="AF37" s="103"/>
      <c r="AG37" s="103"/>
      <c r="AH37" s="103"/>
      <c r="AI37" s="103"/>
      <c r="AJ37" s="103"/>
      <c r="AK37" s="103"/>
      <c r="AL37" s="103"/>
      <c r="AM37" s="103"/>
      <c r="AN37" s="103"/>
      <c r="AO37" s="106"/>
      <c r="AP37" s="103">
        <f t="shared" si="0"/>
        <v>35</v>
      </c>
      <c r="AQ37" s="163" t="s">
        <v>943</v>
      </c>
      <c r="AR37" s="163" t="s">
        <v>959</v>
      </c>
      <c r="AS37" s="163" t="s">
        <v>960</v>
      </c>
      <c r="AT37" s="163" t="s">
        <v>1002</v>
      </c>
      <c r="AU37" s="163" t="s">
        <v>1003</v>
      </c>
      <c r="AV37" s="163" t="s">
        <v>1004</v>
      </c>
    </row>
    <row r="38" spans="1:48" ht="198" x14ac:dyDescent="0.3">
      <c r="A38" s="90" t="s">
        <v>148</v>
      </c>
      <c r="B38" s="53" t="s">
        <v>782</v>
      </c>
      <c r="C38" s="86" t="s">
        <v>276</v>
      </c>
      <c r="D38" s="53" t="s">
        <v>172</v>
      </c>
      <c r="E38" s="88" t="s">
        <v>113</v>
      </c>
      <c r="F38" s="88" t="s">
        <v>776</v>
      </c>
      <c r="G38" s="88" t="s">
        <v>769</v>
      </c>
      <c r="H38" s="88" t="s">
        <v>760</v>
      </c>
      <c r="I38" s="102">
        <v>44846</v>
      </c>
      <c r="J38" s="102">
        <v>45015</v>
      </c>
      <c r="K38" s="102"/>
      <c r="L38" s="89">
        <v>0</v>
      </c>
      <c r="M38" s="89">
        <v>299</v>
      </c>
      <c r="N38" s="89">
        <v>299</v>
      </c>
      <c r="O38" s="103">
        <v>0</v>
      </c>
      <c r="P38" s="103">
        <v>60</v>
      </c>
      <c r="Q38" s="103">
        <v>0</v>
      </c>
      <c r="R38" s="103">
        <v>65</v>
      </c>
      <c r="S38" s="103">
        <v>174</v>
      </c>
      <c r="T38" s="103"/>
      <c r="U38" s="103"/>
      <c r="V38" s="103"/>
      <c r="W38" s="103"/>
      <c r="X38" s="103"/>
      <c r="Y38" s="103">
        <v>44</v>
      </c>
      <c r="Z38" s="107">
        <v>44</v>
      </c>
      <c r="AA38" s="105">
        <v>44</v>
      </c>
      <c r="AB38" s="105">
        <v>44</v>
      </c>
      <c r="AC38" s="105">
        <v>44</v>
      </c>
      <c r="AD38" s="105">
        <v>19</v>
      </c>
      <c r="AE38" s="103"/>
      <c r="AF38" s="103"/>
      <c r="AG38" s="103"/>
      <c r="AH38" s="103"/>
      <c r="AI38" s="103"/>
      <c r="AJ38" s="103"/>
      <c r="AK38" s="103"/>
      <c r="AL38" s="103"/>
      <c r="AM38" s="103"/>
      <c r="AN38" s="103"/>
      <c r="AO38" s="106"/>
      <c r="AP38" s="103">
        <f t="shared" si="0"/>
        <v>195</v>
      </c>
      <c r="AQ38" s="163"/>
      <c r="AR38" s="163" t="s">
        <v>959</v>
      </c>
      <c r="AS38" s="163" t="s">
        <v>964</v>
      </c>
      <c r="AT38" s="163" t="s">
        <v>965</v>
      </c>
      <c r="AU38" s="163" t="s">
        <v>1005</v>
      </c>
      <c r="AV38" s="163" t="s">
        <v>1006</v>
      </c>
    </row>
    <row r="39" spans="1:48" ht="52.8" x14ac:dyDescent="0.3">
      <c r="A39" s="90" t="s">
        <v>148</v>
      </c>
      <c r="B39" s="53" t="s">
        <v>293</v>
      </c>
      <c r="C39" s="86" t="s">
        <v>231</v>
      </c>
      <c r="D39" s="53" t="s">
        <v>252</v>
      </c>
      <c r="E39" s="88" t="s">
        <v>113</v>
      </c>
      <c r="F39" s="88" t="s">
        <v>776</v>
      </c>
      <c r="G39" s="88" t="s">
        <v>292</v>
      </c>
      <c r="H39" s="88" t="s">
        <v>291</v>
      </c>
      <c r="I39" s="102">
        <v>44783</v>
      </c>
      <c r="J39" s="102">
        <v>45034</v>
      </c>
      <c r="K39" s="102"/>
      <c r="L39" s="89">
        <v>0</v>
      </c>
      <c r="M39" s="89">
        <v>587</v>
      </c>
      <c r="N39" s="89">
        <v>587</v>
      </c>
      <c r="O39" s="103">
        <v>0</v>
      </c>
      <c r="P39" s="103">
        <v>147</v>
      </c>
      <c r="Q39" s="103">
        <v>0</v>
      </c>
      <c r="R39" s="103">
        <v>0</v>
      </c>
      <c r="S39" s="103">
        <v>440</v>
      </c>
      <c r="T39" s="103"/>
      <c r="U39" s="103"/>
      <c r="V39" s="103"/>
      <c r="W39" s="103"/>
      <c r="X39" s="103"/>
      <c r="Y39" s="103">
        <v>147</v>
      </c>
      <c r="Z39" s="107">
        <v>147</v>
      </c>
      <c r="AA39" s="105">
        <v>146</v>
      </c>
      <c r="AB39" s="105">
        <v>0</v>
      </c>
      <c r="AC39" s="105">
        <v>0</v>
      </c>
      <c r="AD39" s="105">
        <v>0</v>
      </c>
      <c r="AE39" s="103"/>
      <c r="AF39" s="103"/>
      <c r="AG39" s="103"/>
      <c r="AH39" s="103"/>
      <c r="AI39" s="103"/>
      <c r="AJ39" s="103"/>
      <c r="AK39" s="103"/>
      <c r="AL39" s="103"/>
      <c r="AM39" s="103"/>
      <c r="AN39" s="103"/>
      <c r="AO39" s="106"/>
      <c r="AP39" s="103">
        <f t="shared" si="0"/>
        <v>293</v>
      </c>
      <c r="AQ39" s="163" t="s">
        <v>943</v>
      </c>
      <c r="AR39" s="163" t="s">
        <v>959</v>
      </c>
      <c r="AS39" s="163" t="s">
        <v>960</v>
      </c>
      <c r="AT39" s="163" t="s">
        <v>965</v>
      </c>
      <c r="AU39" s="163" t="s">
        <v>1007</v>
      </c>
      <c r="AV39" s="163" t="s">
        <v>985</v>
      </c>
    </row>
    <row r="40" spans="1:48" ht="79.2" x14ac:dyDescent="0.3">
      <c r="A40" s="90" t="s">
        <v>148</v>
      </c>
      <c r="B40" s="53" t="s">
        <v>290</v>
      </c>
      <c r="C40" s="86" t="s">
        <v>244</v>
      </c>
      <c r="D40" s="53" t="s">
        <v>243</v>
      </c>
      <c r="E40" s="88" t="s">
        <v>113</v>
      </c>
      <c r="F40" s="88" t="s">
        <v>107</v>
      </c>
      <c r="G40" s="88" t="s">
        <v>289</v>
      </c>
      <c r="H40" s="88" t="s">
        <v>288</v>
      </c>
      <c r="I40" s="102">
        <v>43756</v>
      </c>
      <c r="J40" s="102">
        <v>44274</v>
      </c>
      <c r="K40" s="102"/>
      <c r="L40" s="89">
        <v>0</v>
      </c>
      <c r="M40" s="89">
        <v>455</v>
      </c>
      <c r="N40" s="89">
        <v>455</v>
      </c>
      <c r="O40" s="103">
        <v>134</v>
      </c>
      <c r="P40" s="103">
        <v>18</v>
      </c>
      <c r="Q40" s="103">
        <v>3</v>
      </c>
      <c r="R40" s="103">
        <v>104</v>
      </c>
      <c r="S40" s="103">
        <v>196</v>
      </c>
      <c r="T40" s="103"/>
      <c r="U40" s="103"/>
      <c r="V40" s="103"/>
      <c r="W40" s="103"/>
      <c r="X40" s="103"/>
      <c r="Y40" s="103">
        <v>59</v>
      </c>
      <c r="Z40" s="107">
        <v>45</v>
      </c>
      <c r="AA40" s="105">
        <v>49</v>
      </c>
      <c r="AB40" s="105">
        <v>49</v>
      </c>
      <c r="AC40" s="105">
        <v>49</v>
      </c>
      <c r="AD40" s="105">
        <v>49</v>
      </c>
      <c r="AE40" s="103"/>
      <c r="AF40" s="103"/>
      <c r="AG40" s="103"/>
      <c r="AH40" s="103"/>
      <c r="AI40" s="103"/>
      <c r="AJ40" s="103"/>
      <c r="AK40" s="103"/>
      <c r="AL40" s="103"/>
      <c r="AM40" s="103"/>
      <c r="AN40" s="103"/>
      <c r="AO40" s="106"/>
      <c r="AP40" s="103">
        <f t="shared" si="0"/>
        <v>241</v>
      </c>
      <c r="AQ40" s="163" t="s">
        <v>943</v>
      </c>
      <c r="AR40" s="163" t="s">
        <v>959</v>
      </c>
      <c r="AS40" s="163" t="s">
        <v>960</v>
      </c>
      <c r="AT40" s="163" t="s">
        <v>965</v>
      </c>
      <c r="AU40" s="163" t="s">
        <v>1008</v>
      </c>
      <c r="AV40" s="163" t="s">
        <v>1009</v>
      </c>
    </row>
    <row r="41" spans="1:48" ht="211.2" x14ac:dyDescent="0.3">
      <c r="A41" s="90" t="s">
        <v>148</v>
      </c>
      <c r="B41" s="53" t="s">
        <v>282</v>
      </c>
      <c r="C41" s="86" t="s">
        <v>139</v>
      </c>
      <c r="D41" s="53" t="s">
        <v>239</v>
      </c>
      <c r="E41" s="88" t="s">
        <v>113</v>
      </c>
      <c r="F41" s="88" t="s">
        <v>107</v>
      </c>
      <c r="G41" s="88" t="s">
        <v>281</v>
      </c>
      <c r="H41" s="88" t="s">
        <v>280</v>
      </c>
      <c r="I41" s="102">
        <v>44453</v>
      </c>
      <c r="J41" s="102">
        <v>44544</v>
      </c>
      <c r="K41" s="102"/>
      <c r="L41" s="89">
        <v>0</v>
      </c>
      <c r="M41" s="89">
        <v>285</v>
      </c>
      <c r="N41" s="89">
        <v>285</v>
      </c>
      <c r="O41" s="103">
        <v>157</v>
      </c>
      <c r="P41" s="103">
        <v>30</v>
      </c>
      <c r="Q41" s="103">
        <v>25</v>
      </c>
      <c r="R41" s="103">
        <v>54</v>
      </c>
      <c r="S41" s="103">
        <v>19</v>
      </c>
      <c r="T41" s="103"/>
      <c r="U41" s="103"/>
      <c r="V41" s="103"/>
      <c r="W41" s="103"/>
      <c r="X41" s="103"/>
      <c r="Y41" s="103">
        <v>52</v>
      </c>
      <c r="Z41" s="107">
        <v>21</v>
      </c>
      <c r="AA41" s="105"/>
      <c r="AB41" s="105">
        <v>0</v>
      </c>
      <c r="AC41" s="105">
        <v>0</v>
      </c>
      <c r="AD41" s="105">
        <v>0</v>
      </c>
      <c r="AE41" s="103"/>
      <c r="AF41" s="103"/>
      <c r="AG41" s="103"/>
      <c r="AH41" s="103"/>
      <c r="AI41" s="103"/>
      <c r="AJ41" s="103"/>
      <c r="AK41" s="103"/>
      <c r="AL41" s="103"/>
      <c r="AM41" s="103"/>
      <c r="AN41" s="103"/>
      <c r="AO41" s="106"/>
      <c r="AP41" s="103">
        <f t="shared" si="0"/>
        <v>21</v>
      </c>
      <c r="AQ41" s="163" t="s">
        <v>943</v>
      </c>
      <c r="AR41" s="163" t="s">
        <v>959</v>
      </c>
      <c r="AS41" s="163" t="s">
        <v>960</v>
      </c>
      <c r="AT41" s="163" t="s">
        <v>965</v>
      </c>
      <c r="AU41" s="163" t="s">
        <v>1010</v>
      </c>
      <c r="AV41" s="163" t="s">
        <v>1011</v>
      </c>
    </row>
    <row r="42" spans="1:48" ht="26.4" x14ac:dyDescent="0.3">
      <c r="A42" s="90" t="s">
        <v>148</v>
      </c>
      <c r="B42" s="53" t="s">
        <v>282</v>
      </c>
      <c r="C42" s="86" t="s">
        <v>139</v>
      </c>
      <c r="D42" s="53" t="s">
        <v>239</v>
      </c>
      <c r="E42" s="88" t="s">
        <v>113</v>
      </c>
      <c r="F42" s="88" t="s">
        <v>107</v>
      </c>
      <c r="G42" s="88" t="s">
        <v>238</v>
      </c>
      <c r="H42" s="88" t="s">
        <v>237</v>
      </c>
      <c r="I42" s="102">
        <v>44958</v>
      </c>
      <c r="J42" s="102" t="s">
        <v>948</v>
      </c>
      <c r="K42" s="102"/>
      <c r="L42" s="89">
        <v>0</v>
      </c>
      <c r="M42" s="89">
        <v>103</v>
      </c>
      <c r="N42" s="89">
        <v>103</v>
      </c>
      <c r="O42" s="103">
        <v>0</v>
      </c>
      <c r="P42" s="103">
        <v>0</v>
      </c>
      <c r="Q42" s="103">
        <v>0</v>
      </c>
      <c r="R42" s="103">
        <v>0</v>
      </c>
      <c r="S42" s="103">
        <v>103</v>
      </c>
      <c r="T42" s="103"/>
      <c r="U42" s="103"/>
      <c r="V42" s="103"/>
      <c r="W42" s="103"/>
      <c r="X42" s="103"/>
      <c r="Y42" s="103"/>
      <c r="Z42" s="107">
        <v>45</v>
      </c>
      <c r="AA42" s="105">
        <v>45</v>
      </c>
      <c r="AB42" s="105">
        <v>13</v>
      </c>
      <c r="AC42" s="105"/>
      <c r="AD42" s="105"/>
      <c r="AE42" s="103"/>
      <c r="AF42" s="103"/>
      <c r="AG42" s="103"/>
      <c r="AH42" s="103"/>
      <c r="AI42" s="103"/>
      <c r="AJ42" s="103"/>
      <c r="AK42" s="103"/>
      <c r="AL42" s="103"/>
      <c r="AM42" s="103"/>
      <c r="AN42" s="103"/>
      <c r="AO42" s="106"/>
      <c r="AP42" s="103">
        <f t="shared" si="0"/>
        <v>103</v>
      </c>
      <c r="AQ42" s="163"/>
      <c r="AR42" s="163" t="s">
        <v>949</v>
      </c>
      <c r="AS42" s="163" t="s">
        <v>950</v>
      </c>
      <c r="AT42" s="163" t="s">
        <v>951</v>
      </c>
      <c r="AU42" s="163" t="s">
        <v>952</v>
      </c>
      <c r="AV42" s="163" t="s">
        <v>953</v>
      </c>
    </row>
    <row r="43" spans="1:48" ht="79.2" x14ac:dyDescent="0.3">
      <c r="A43" s="90" t="s">
        <v>148</v>
      </c>
      <c r="B43" s="53" t="s">
        <v>258</v>
      </c>
      <c r="C43" s="86" t="s">
        <v>257</v>
      </c>
      <c r="D43" s="53" t="s">
        <v>257</v>
      </c>
      <c r="E43" s="88" t="s">
        <v>181</v>
      </c>
      <c r="F43" s="88" t="s">
        <v>107</v>
      </c>
      <c r="G43" s="88" t="s">
        <v>268</v>
      </c>
      <c r="H43" s="88" t="s">
        <v>267</v>
      </c>
      <c r="I43" s="102">
        <v>42573</v>
      </c>
      <c r="J43" s="102">
        <v>42684</v>
      </c>
      <c r="K43" s="102"/>
      <c r="L43" s="89">
        <v>0</v>
      </c>
      <c r="M43" s="89">
        <v>269</v>
      </c>
      <c r="N43" s="89">
        <v>269</v>
      </c>
      <c r="O43" s="103">
        <v>55</v>
      </c>
      <c r="P43" s="103">
        <v>65</v>
      </c>
      <c r="Q43" s="103">
        <v>17</v>
      </c>
      <c r="R43" s="103">
        <v>68</v>
      </c>
      <c r="S43" s="103">
        <v>64</v>
      </c>
      <c r="T43" s="103"/>
      <c r="U43" s="103"/>
      <c r="V43" s="103"/>
      <c r="W43" s="103"/>
      <c r="X43" s="103"/>
      <c r="Y43" s="103">
        <v>44</v>
      </c>
      <c r="Z43" s="107">
        <v>44</v>
      </c>
      <c r="AA43" s="105">
        <v>44</v>
      </c>
      <c r="AB43" s="105">
        <v>0</v>
      </c>
      <c r="AC43" s="105">
        <v>0</v>
      </c>
      <c r="AD43" s="105">
        <v>0</v>
      </c>
      <c r="AE43" s="103"/>
      <c r="AF43" s="103"/>
      <c r="AG43" s="103"/>
      <c r="AH43" s="103"/>
      <c r="AI43" s="103"/>
      <c r="AJ43" s="103"/>
      <c r="AK43" s="103"/>
      <c r="AL43" s="103"/>
      <c r="AM43" s="103"/>
      <c r="AN43" s="103"/>
      <c r="AO43" s="106"/>
      <c r="AP43" s="103">
        <f t="shared" si="0"/>
        <v>88</v>
      </c>
      <c r="AQ43" s="163" t="s">
        <v>943</v>
      </c>
      <c r="AR43" s="163" t="s">
        <v>959</v>
      </c>
      <c r="AS43" s="163" t="s">
        <v>960</v>
      </c>
      <c r="AT43" s="163" t="s">
        <v>965</v>
      </c>
      <c r="AU43" s="163" t="s">
        <v>1012</v>
      </c>
      <c r="AV43" s="163" t="s">
        <v>1013</v>
      </c>
    </row>
    <row r="44" spans="1:48" ht="92.4" x14ac:dyDescent="0.3">
      <c r="A44" s="90" t="s">
        <v>148</v>
      </c>
      <c r="B44" s="53" t="s">
        <v>248</v>
      </c>
      <c r="C44" s="86" t="s">
        <v>135</v>
      </c>
      <c r="D44" s="53" t="s">
        <v>178</v>
      </c>
      <c r="E44" s="88" t="s">
        <v>113</v>
      </c>
      <c r="F44" s="88" t="s">
        <v>107</v>
      </c>
      <c r="G44" s="88" t="s">
        <v>247</v>
      </c>
      <c r="H44" s="88" t="s">
        <v>246</v>
      </c>
      <c r="I44" s="102">
        <v>44727</v>
      </c>
      <c r="J44" s="102">
        <v>45134</v>
      </c>
      <c r="K44" s="102"/>
      <c r="L44" s="89">
        <v>0</v>
      </c>
      <c r="M44" s="89">
        <v>162</v>
      </c>
      <c r="N44" s="89">
        <v>162</v>
      </c>
      <c r="O44" s="103">
        <v>0</v>
      </c>
      <c r="P44" s="103">
        <v>0</v>
      </c>
      <c r="Q44" s="103">
        <v>11</v>
      </c>
      <c r="R44" s="103">
        <v>0</v>
      </c>
      <c r="S44" s="103">
        <v>151</v>
      </c>
      <c r="T44" s="103"/>
      <c r="U44" s="103"/>
      <c r="V44" s="103"/>
      <c r="W44" s="103"/>
      <c r="X44" s="103"/>
      <c r="Y44" s="103">
        <v>44</v>
      </c>
      <c r="Z44" s="107">
        <v>44</v>
      </c>
      <c r="AA44" s="105">
        <v>44</v>
      </c>
      <c r="AB44" s="105">
        <v>19</v>
      </c>
      <c r="AC44" s="105">
        <v>0</v>
      </c>
      <c r="AD44" s="105">
        <v>0</v>
      </c>
      <c r="AE44" s="103"/>
      <c r="AF44" s="103"/>
      <c r="AG44" s="103"/>
      <c r="AH44" s="103"/>
      <c r="AI44" s="103"/>
      <c r="AJ44" s="103"/>
      <c r="AK44" s="103"/>
      <c r="AL44" s="103"/>
      <c r="AM44" s="103"/>
      <c r="AN44" s="103"/>
      <c r="AO44" s="106"/>
      <c r="AP44" s="103">
        <f t="shared" si="0"/>
        <v>107</v>
      </c>
      <c r="AQ44" s="163" t="s">
        <v>943</v>
      </c>
      <c r="AR44" s="163" t="s">
        <v>959</v>
      </c>
      <c r="AS44" s="163" t="s">
        <v>960</v>
      </c>
      <c r="AT44" s="163" t="s">
        <v>1014</v>
      </c>
      <c r="AU44" s="163" t="s">
        <v>1015</v>
      </c>
      <c r="AV44" s="163" t="s">
        <v>1016</v>
      </c>
    </row>
    <row r="45" spans="1:48" ht="52.8" x14ac:dyDescent="0.3">
      <c r="A45" s="90" t="s">
        <v>148</v>
      </c>
      <c r="B45" s="53" t="s">
        <v>245</v>
      </c>
      <c r="C45" s="86" t="s">
        <v>244</v>
      </c>
      <c r="D45" s="53" t="s">
        <v>243</v>
      </c>
      <c r="E45" s="88" t="s">
        <v>108</v>
      </c>
      <c r="F45" s="88" t="s">
        <v>107</v>
      </c>
      <c r="G45" s="88" t="s">
        <v>242</v>
      </c>
      <c r="H45" s="88" t="s">
        <v>241</v>
      </c>
      <c r="I45" s="102">
        <v>44473</v>
      </c>
      <c r="J45" s="102">
        <v>44700</v>
      </c>
      <c r="K45" s="102"/>
      <c r="L45" s="89">
        <v>0</v>
      </c>
      <c r="M45" s="89">
        <v>151</v>
      </c>
      <c r="N45" s="89">
        <v>151</v>
      </c>
      <c r="O45" s="103">
        <v>59</v>
      </c>
      <c r="P45" s="103">
        <v>37</v>
      </c>
      <c r="Q45" s="103">
        <v>54</v>
      </c>
      <c r="R45" s="103">
        <v>0</v>
      </c>
      <c r="S45" s="103">
        <v>1</v>
      </c>
      <c r="T45" s="103"/>
      <c r="U45" s="103"/>
      <c r="V45" s="103"/>
      <c r="W45" s="103"/>
      <c r="X45" s="103"/>
      <c r="Y45" s="103">
        <v>1</v>
      </c>
      <c r="Z45" s="107">
        <v>0</v>
      </c>
      <c r="AA45" s="105">
        <v>0</v>
      </c>
      <c r="AB45" s="105">
        <v>0</v>
      </c>
      <c r="AC45" s="105">
        <v>0</v>
      </c>
      <c r="AD45" s="105">
        <v>0</v>
      </c>
      <c r="AE45" s="103"/>
      <c r="AF45" s="103"/>
      <c r="AG45" s="103"/>
      <c r="AH45" s="103"/>
      <c r="AI45" s="103"/>
      <c r="AJ45" s="103"/>
      <c r="AK45" s="103"/>
      <c r="AL45" s="103"/>
      <c r="AM45" s="103"/>
      <c r="AN45" s="103"/>
      <c r="AO45" s="106"/>
      <c r="AP45" s="103">
        <f t="shared" si="0"/>
        <v>0</v>
      </c>
      <c r="AQ45" s="163" t="s">
        <v>943</v>
      </c>
      <c r="AR45" s="163" t="s">
        <v>959</v>
      </c>
      <c r="AS45" s="163" t="s">
        <v>960</v>
      </c>
      <c r="AT45" s="163" t="s">
        <v>965</v>
      </c>
      <c r="AU45" s="163" t="s">
        <v>1017</v>
      </c>
      <c r="AV45" s="163" t="s">
        <v>1016</v>
      </c>
    </row>
    <row r="46" spans="1:48" ht="79.2" x14ac:dyDescent="0.3">
      <c r="A46" s="90" t="s">
        <v>148</v>
      </c>
      <c r="B46" s="53" t="s">
        <v>144</v>
      </c>
      <c r="C46" s="86" t="s">
        <v>121</v>
      </c>
      <c r="D46" s="53" t="s">
        <v>143</v>
      </c>
      <c r="E46" s="88" t="s">
        <v>113</v>
      </c>
      <c r="F46" s="88" t="s">
        <v>107</v>
      </c>
      <c r="G46" s="88" t="s">
        <v>142</v>
      </c>
      <c r="H46" s="88" t="s">
        <v>141</v>
      </c>
      <c r="I46" s="102">
        <v>44201</v>
      </c>
      <c r="J46" s="102">
        <v>44371</v>
      </c>
      <c r="K46" s="102"/>
      <c r="L46" s="89">
        <v>0</v>
      </c>
      <c r="M46" s="89">
        <v>14</v>
      </c>
      <c r="N46" s="89">
        <v>14</v>
      </c>
      <c r="O46" s="103">
        <v>0</v>
      </c>
      <c r="P46" s="103">
        <v>0</v>
      </c>
      <c r="Q46" s="103">
        <v>0</v>
      </c>
      <c r="R46" s="103">
        <v>14</v>
      </c>
      <c r="S46" s="103">
        <v>0</v>
      </c>
      <c r="T46" s="103"/>
      <c r="U46" s="103"/>
      <c r="V46" s="103"/>
      <c r="W46" s="103"/>
      <c r="X46" s="103"/>
      <c r="Y46" s="103">
        <v>0</v>
      </c>
      <c r="Z46" s="107">
        <v>0</v>
      </c>
      <c r="AA46" s="105">
        <v>0</v>
      </c>
      <c r="AB46" s="105">
        <v>0</v>
      </c>
      <c r="AC46" s="105">
        <v>14</v>
      </c>
      <c r="AD46" s="105">
        <v>0</v>
      </c>
      <c r="AE46" s="103"/>
      <c r="AF46" s="103"/>
      <c r="AG46" s="103"/>
      <c r="AH46" s="103"/>
      <c r="AI46" s="103"/>
      <c r="AJ46" s="103"/>
      <c r="AK46" s="103"/>
      <c r="AL46" s="103"/>
      <c r="AM46" s="103"/>
      <c r="AN46" s="103"/>
      <c r="AO46" s="106"/>
      <c r="AP46" s="103">
        <f t="shared" si="0"/>
        <v>14</v>
      </c>
      <c r="AQ46" s="163" t="s">
        <v>943</v>
      </c>
      <c r="AR46" s="163" t="s">
        <v>959</v>
      </c>
      <c r="AS46" s="163" t="s">
        <v>960</v>
      </c>
      <c r="AT46" s="163" t="s">
        <v>1014</v>
      </c>
      <c r="AU46" s="163" t="s">
        <v>1018</v>
      </c>
      <c r="AV46" s="163" t="s">
        <v>1019</v>
      </c>
    </row>
    <row r="47" spans="1:48" ht="52.8" x14ac:dyDescent="0.3">
      <c r="A47" s="90" t="s">
        <v>148</v>
      </c>
      <c r="B47" s="53" t="s">
        <v>261</v>
      </c>
      <c r="C47" s="86" t="s">
        <v>233</v>
      </c>
      <c r="D47" s="53" t="s">
        <v>127</v>
      </c>
      <c r="E47" s="88" t="s">
        <v>113</v>
      </c>
      <c r="F47" s="88" t="s">
        <v>107</v>
      </c>
      <c r="G47" s="88" t="s">
        <v>260</v>
      </c>
      <c r="H47" s="88" t="s">
        <v>259</v>
      </c>
      <c r="I47" s="102">
        <v>43938</v>
      </c>
      <c r="J47" s="102">
        <v>43846</v>
      </c>
      <c r="K47" s="102"/>
      <c r="L47" s="89">
        <v>0</v>
      </c>
      <c r="M47" s="89">
        <v>202</v>
      </c>
      <c r="N47" s="89">
        <v>202</v>
      </c>
      <c r="O47" s="103">
        <v>57</v>
      </c>
      <c r="P47" s="103">
        <v>0</v>
      </c>
      <c r="Q47" s="103">
        <v>0</v>
      </c>
      <c r="R47" s="103">
        <v>16</v>
      </c>
      <c r="S47" s="103">
        <v>129</v>
      </c>
      <c r="T47" s="103"/>
      <c r="U47" s="103"/>
      <c r="V47" s="103"/>
      <c r="W47" s="103"/>
      <c r="X47" s="103"/>
      <c r="Y47" s="103">
        <v>16</v>
      </c>
      <c r="Z47" s="107">
        <v>34</v>
      </c>
      <c r="AA47" s="105">
        <v>21</v>
      </c>
      <c r="AB47" s="105">
        <v>21</v>
      </c>
      <c r="AC47" s="105">
        <v>21</v>
      </c>
      <c r="AD47" s="105">
        <v>32</v>
      </c>
      <c r="AE47" s="103"/>
      <c r="AF47" s="103"/>
      <c r="AG47" s="103"/>
      <c r="AH47" s="103"/>
      <c r="AI47" s="103"/>
      <c r="AJ47" s="103"/>
      <c r="AK47" s="103"/>
      <c r="AL47" s="103"/>
      <c r="AM47" s="103"/>
      <c r="AN47" s="103"/>
      <c r="AO47" s="106"/>
      <c r="AP47" s="103">
        <f t="shared" si="0"/>
        <v>129</v>
      </c>
      <c r="AQ47" s="163" t="s">
        <v>943</v>
      </c>
      <c r="AR47" s="163" t="s">
        <v>959</v>
      </c>
      <c r="AS47" s="163" t="s">
        <v>960</v>
      </c>
      <c r="AT47" s="163" t="s">
        <v>1014</v>
      </c>
      <c r="AU47" s="163" t="s">
        <v>1020</v>
      </c>
      <c r="AV47" s="163" t="s">
        <v>1021</v>
      </c>
    </row>
    <row r="48" spans="1:48" ht="52.8" x14ac:dyDescent="0.3">
      <c r="A48" s="90" t="s">
        <v>148</v>
      </c>
      <c r="B48" s="53" t="s">
        <v>287</v>
      </c>
      <c r="C48" s="86" t="s">
        <v>286</v>
      </c>
      <c r="D48" s="53" t="s">
        <v>285</v>
      </c>
      <c r="E48" s="88" t="s">
        <v>113</v>
      </c>
      <c r="F48" s="88" t="s">
        <v>107</v>
      </c>
      <c r="G48" s="88" t="s">
        <v>284</v>
      </c>
      <c r="H48" s="88" t="s">
        <v>283</v>
      </c>
      <c r="I48" s="102">
        <v>44123</v>
      </c>
      <c r="J48" s="102">
        <v>44281</v>
      </c>
      <c r="K48" s="102"/>
      <c r="L48" s="89">
        <v>0</v>
      </c>
      <c r="M48" s="89">
        <v>450</v>
      </c>
      <c r="N48" s="89">
        <v>450</v>
      </c>
      <c r="O48" s="103">
        <v>354</v>
      </c>
      <c r="P48" s="103">
        <v>70</v>
      </c>
      <c r="Q48" s="103">
        <v>0</v>
      </c>
      <c r="R48" s="103">
        <v>26</v>
      </c>
      <c r="S48" s="103">
        <v>0</v>
      </c>
      <c r="T48" s="103"/>
      <c r="U48" s="103"/>
      <c r="V48" s="103"/>
      <c r="W48" s="103"/>
      <c r="X48" s="103"/>
      <c r="Y48" s="103">
        <v>26</v>
      </c>
      <c r="Z48" s="107">
        <v>0</v>
      </c>
      <c r="AA48" s="105">
        <v>0</v>
      </c>
      <c r="AB48" s="105">
        <v>0</v>
      </c>
      <c r="AC48" s="105">
        <v>0</v>
      </c>
      <c r="AD48" s="105">
        <v>0</v>
      </c>
      <c r="AE48" s="103"/>
      <c r="AF48" s="103"/>
      <c r="AG48" s="103"/>
      <c r="AH48" s="103"/>
      <c r="AI48" s="103"/>
      <c r="AJ48" s="103"/>
      <c r="AK48" s="103"/>
      <c r="AL48" s="103"/>
      <c r="AM48" s="103"/>
      <c r="AN48" s="103"/>
      <c r="AO48" s="106"/>
      <c r="AP48" s="103">
        <f t="shared" si="0"/>
        <v>0</v>
      </c>
      <c r="AQ48" s="163" t="s">
        <v>943</v>
      </c>
      <c r="AR48" s="163" t="s">
        <v>959</v>
      </c>
      <c r="AS48" s="163" t="s">
        <v>960</v>
      </c>
      <c r="AT48" s="163" t="s">
        <v>1022</v>
      </c>
      <c r="AU48" s="163" t="s">
        <v>1023</v>
      </c>
      <c r="AV48" s="163" t="s">
        <v>1024</v>
      </c>
    </row>
    <row r="49" spans="1:48" ht="39.6" x14ac:dyDescent="0.3">
      <c r="A49" s="151" t="s">
        <v>148</v>
      </c>
      <c r="B49" s="53" t="s">
        <v>240</v>
      </c>
      <c r="C49" s="86" t="s">
        <v>139</v>
      </c>
      <c r="D49" s="53" t="s">
        <v>239</v>
      </c>
      <c r="E49" s="88" t="s">
        <v>113</v>
      </c>
      <c r="F49" s="88" t="s">
        <v>107</v>
      </c>
      <c r="G49" s="88" t="s">
        <v>238</v>
      </c>
      <c r="H49" s="88" t="s">
        <v>237</v>
      </c>
      <c r="I49" s="102">
        <v>44958</v>
      </c>
      <c r="J49" s="102">
        <v>45331</v>
      </c>
      <c r="K49" s="102"/>
      <c r="L49" s="89">
        <v>0</v>
      </c>
      <c r="M49" s="89">
        <v>103</v>
      </c>
      <c r="N49" s="89">
        <v>103</v>
      </c>
      <c r="O49" s="103">
        <v>0</v>
      </c>
      <c r="P49" s="103">
        <v>25</v>
      </c>
      <c r="Q49" s="103">
        <v>0</v>
      </c>
      <c r="R49" s="103">
        <v>18</v>
      </c>
      <c r="S49" s="103">
        <v>60</v>
      </c>
      <c r="T49" s="103"/>
      <c r="U49" s="103"/>
      <c r="V49" s="103"/>
      <c r="W49" s="103"/>
      <c r="X49" s="103"/>
      <c r="Y49" s="103">
        <v>18</v>
      </c>
      <c r="Z49" s="107">
        <v>22</v>
      </c>
      <c r="AA49" s="105">
        <v>22</v>
      </c>
      <c r="AB49" s="105">
        <v>16</v>
      </c>
      <c r="AC49" s="105">
        <v>0</v>
      </c>
      <c r="AD49" s="105">
        <v>0</v>
      </c>
      <c r="AE49" s="103"/>
      <c r="AF49" s="103"/>
      <c r="AG49" s="103"/>
      <c r="AH49" s="103"/>
      <c r="AI49" s="103"/>
      <c r="AJ49" s="103"/>
      <c r="AK49" s="103"/>
      <c r="AL49" s="103"/>
      <c r="AM49" s="103"/>
      <c r="AN49" s="103"/>
      <c r="AO49" s="106"/>
      <c r="AP49" s="103">
        <f t="shared" si="0"/>
        <v>60</v>
      </c>
      <c r="AQ49" s="163"/>
      <c r="AR49" s="163" t="s">
        <v>959</v>
      </c>
      <c r="AS49" s="163" t="s">
        <v>960</v>
      </c>
      <c r="AT49" s="163" t="s">
        <v>965</v>
      </c>
      <c r="AU49" s="163" t="s">
        <v>1025</v>
      </c>
      <c r="AV49" s="163" t="s">
        <v>953</v>
      </c>
    </row>
    <row r="50" spans="1:48" ht="145.19999999999999" x14ac:dyDescent="0.3">
      <c r="A50" s="151" t="s">
        <v>110</v>
      </c>
      <c r="B50" s="86" t="s">
        <v>781</v>
      </c>
      <c r="C50" s="86" t="s">
        <v>121</v>
      </c>
      <c r="D50" s="53" t="s">
        <v>775</v>
      </c>
      <c r="E50" s="88" t="s">
        <v>113</v>
      </c>
      <c r="F50" s="89" t="s">
        <v>189</v>
      </c>
      <c r="G50" s="88" t="s">
        <v>768</v>
      </c>
      <c r="H50" s="89" t="s">
        <v>611</v>
      </c>
      <c r="I50" s="102">
        <v>45476</v>
      </c>
      <c r="J50" s="102">
        <v>45526</v>
      </c>
      <c r="K50" s="102">
        <v>46621</v>
      </c>
      <c r="L50" s="89">
        <v>0</v>
      </c>
      <c r="M50" s="89">
        <v>10</v>
      </c>
      <c r="N50" s="89">
        <v>10</v>
      </c>
      <c r="O50" s="106">
        <v>0</v>
      </c>
      <c r="P50" s="106">
        <v>0</v>
      </c>
      <c r="Q50" s="106">
        <v>0</v>
      </c>
      <c r="R50" s="106">
        <v>0</v>
      </c>
      <c r="S50" s="106">
        <v>10</v>
      </c>
      <c r="T50" s="106"/>
      <c r="U50" s="104"/>
      <c r="V50" s="104"/>
      <c r="W50" s="104"/>
      <c r="X50" s="104"/>
      <c r="Y50" s="104">
        <v>0</v>
      </c>
      <c r="Z50" s="107">
        <v>0</v>
      </c>
      <c r="AA50" s="105">
        <v>0</v>
      </c>
      <c r="AB50" s="107">
        <v>10</v>
      </c>
      <c r="AC50" s="105">
        <v>0</v>
      </c>
      <c r="AD50" s="105">
        <v>0</v>
      </c>
      <c r="AE50" s="103"/>
      <c r="AF50" s="104"/>
      <c r="AG50" s="104"/>
      <c r="AH50" s="104"/>
      <c r="AI50" s="104"/>
      <c r="AJ50" s="104"/>
      <c r="AK50" s="104"/>
      <c r="AL50" s="104"/>
      <c r="AM50" s="104"/>
      <c r="AN50" s="104"/>
      <c r="AO50" s="104"/>
      <c r="AP50" s="103">
        <f t="shared" si="0"/>
        <v>10</v>
      </c>
      <c r="AQ50" s="117" t="s">
        <v>896</v>
      </c>
      <c r="AR50" s="117" t="s">
        <v>959</v>
      </c>
      <c r="AS50" s="163" t="s">
        <v>960</v>
      </c>
      <c r="AT50" s="163" t="s">
        <v>1026</v>
      </c>
      <c r="AU50" s="163" t="s">
        <v>1027</v>
      </c>
      <c r="AV50" s="163" t="s">
        <v>1028</v>
      </c>
    </row>
    <row r="51" spans="1:48" ht="158.4" x14ac:dyDescent="0.3">
      <c r="A51" s="151" t="s">
        <v>110</v>
      </c>
      <c r="B51" s="86" t="s">
        <v>613</v>
      </c>
      <c r="C51" s="86"/>
      <c r="D51" s="53"/>
      <c r="E51" s="88" t="s">
        <v>113</v>
      </c>
      <c r="F51" s="89" t="s">
        <v>112</v>
      </c>
      <c r="G51" s="88" t="s">
        <v>615</v>
      </c>
      <c r="H51" s="89" t="s">
        <v>616</v>
      </c>
      <c r="I51" s="102">
        <v>45331</v>
      </c>
      <c r="J51" s="102">
        <v>45708</v>
      </c>
      <c r="K51" s="102">
        <v>46803</v>
      </c>
      <c r="L51" s="89">
        <v>0</v>
      </c>
      <c r="M51" s="89">
        <v>18</v>
      </c>
      <c r="N51" s="89">
        <v>18</v>
      </c>
      <c r="O51" s="106">
        <v>0</v>
      </c>
      <c r="P51" s="106">
        <v>0</v>
      </c>
      <c r="Q51" s="106">
        <v>0</v>
      </c>
      <c r="R51" s="106">
        <v>0</v>
      </c>
      <c r="S51" s="106">
        <v>18</v>
      </c>
      <c r="T51" s="106"/>
      <c r="U51" s="106"/>
      <c r="V51" s="106"/>
      <c r="W51" s="106"/>
      <c r="X51" s="106"/>
      <c r="Y51" s="106">
        <v>0</v>
      </c>
      <c r="Z51" s="107">
        <v>0</v>
      </c>
      <c r="AA51" s="105">
        <v>18</v>
      </c>
      <c r="AB51" s="105">
        <v>0</v>
      </c>
      <c r="AC51" s="107">
        <v>0</v>
      </c>
      <c r="AD51" s="105">
        <v>0</v>
      </c>
      <c r="AE51" s="103"/>
      <c r="AF51" s="106"/>
      <c r="AG51" s="106"/>
      <c r="AH51" s="106"/>
      <c r="AI51" s="106"/>
      <c r="AJ51" s="106"/>
      <c r="AK51" s="106"/>
      <c r="AL51" s="106"/>
      <c r="AM51" s="106"/>
      <c r="AN51" s="106"/>
      <c r="AO51" s="106"/>
      <c r="AP51" s="103">
        <f t="shared" si="0"/>
        <v>18</v>
      </c>
      <c r="AQ51" s="117" t="s">
        <v>897</v>
      </c>
      <c r="AR51" s="117" t="s">
        <v>959</v>
      </c>
      <c r="AS51" s="163" t="s">
        <v>964</v>
      </c>
      <c r="AT51" s="163" t="s">
        <v>1029</v>
      </c>
      <c r="AU51" s="163" t="s">
        <v>1030</v>
      </c>
      <c r="AV51" s="163" t="s">
        <v>1024</v>
      </c>
    </row>
    <row r="52" spans="1:48" ht="158.4" x14ac:dyDescent="0.3">
      <c r="A52" s="151" t="s">
        <v>110</v>
      </c>
      <c r="B52" s="53" t="s">
        <v>813</v>
      </c>
      <c r="C52" s="86" t="s">
        <v>819</v>
      </c>
      <c r="D52" s="53" t="s">
        <v>172</v>
      </c>
      <c r="E52" s="88" t="s">
        <v>113</v>
      </c>
      <c r="F52" s="88" t="s">
        <v>112</v>
      </c>
      <c r="G52" s="88" t="s">
        <v>818</v>
      </c>
      <c r="H52" s="88" t="s">
        <v>814</v>
      </c>
      <c r="I52" s="102">
        <v>45824</v>
      </c>
      <c r="J52" s="102">
        <v>45996</v>
      </c>
      <c r="K52" s="102">
        <v>47092</v>
      </c>
      <c r="L52" s="89">
        <v>0</v>
      </c>
      <c r="M52" s="103">
        <v>15</v>
      </c>
      <c r="N52" s="103">
        <v>15</v>
      </c>
      <c r="O52" s="103">
        <v>0</v>
      </c>
      <c r="P52" s="103">
        <v>0</v>
      </c>
      <c r="Q52" s="103">
        <v>0</v>
      </c>
      <c r="R52" s="103">
        <v>0</v>
      </c>
      <c r="S52" s="103">
        <v>15</v>
      </c>
      <c r="T52" s="103"/>
      <c r="U52" s="103"/>
      <c r="V52" s="103"/>
      <c r="W52" s="103"/>
      <c r="X52" s="103"/>
      <c r="Y52" s="103">
        <v>0</v>
      </c>
      <c r="Z52" s="107">
        <v>15</v>
      </c>
      <c r="AA52" s="105">
        <v>0</v>
      </c>
      <c r="AB52" s="105">
        <v>0</v>
      </c>
      <c r="AC52" s="105">
        <v>0</v>
      </c>
      <c r="AD52" s="105">
        <v>0</v>
      </c>
      <c r="AE52" s="103"/>
      <c r="AF52" s="103"/>
      <c r="AG52" s="103"/>
      <c r="AH52" s="103"/>
      <c r="AI52" s="103"/>
      <c r="AJ52" s="103"/>
      <c r="AK52" s="103"/>
      <c r="AL52" s="103"/>
      <c r="AM52" s="103"/>
      <c r="AN52" s="103"/>
      <c r="AO52" s="106"/>
      <c r="AP52" s="103">
        <f t="shared" si="0"/>
        <v>15</v>
      </c>
      <c r="AQ52" s="163" t="s">
        <v>898</v>
      </c>
      <c r="AR52" s="163" t="s">
        <v>959</v>
      </c>
      <c r="AS52" s="163" t="s">
        <v>964</v>
      </c>
      <c r="AT52" s="163" t="s">
        <v>1031</v>
      </c>
      <c r="AU52" s="163" t="s">
        <v>1032</v>
      </c>
      <c r="AV52" s="163" t="s">
        <v>1033</v>
      </c>
    </row>
    <row r="53" spans="1:48" ht="184.8" x14ac:dyDescent="0.3">
      <c r="A53" s="151" t="s">
        <v>110</v>
      </c>
      <c r="B53" s="53" t="s">
        <v>811</v>
      </c>
      <c r="C53" s="86" t="s">
        <v>159</v>
      </c>
      <c r="D53" s="53" t="s">
        <v>817</v>
      </c>
      <c r="E53" s="88" t="s">
        <v>159</v>
      </c>
      <c r="F53" s="88" t="s">
        <v>112</v>
      </c>
      <c r="G53" s="88" t="s">
        <v>816</v>
      </c>
      <c r="H53" s="88" t="s">
        <v>812</v>
      </c>
      <c r="I53" s="102">
        <v>45735</v>
      </c>
      <c r="J53" s="102">
        <v>45953</v>
      </c>
      <c r="K53" s="102">
        <v>47049</v>
      </c>
      <c r="L53" s="89">
        <v>37</v>
      </c>
      <c r="M53" s="89">
        <v>0</v>
      </c>
      <c r="N53" s="89">
        <v>36.842105263157897</v>
      </c>
      <c r="O53" s="103">
        <v>0</v>
      </c>
      <c r="P53" s="103">
        <v>0</v>
      </c>
      <c r="Q53" s="103">
        <v>0</v>
      </c>
      <c r="R53" s="103">
        <v>0</v>
      </c>
      <c r="S53" s="103">
        <v>37</v>
      </c>
      <c r="T53" s="103"/>
      <c r="U53" s="103"/>
      <c r="V53" s="103"/>
      <c r="W53" s="103"/>
      <c r="X53" s="103"/>
      <c r="Y53" s="103">
        <v>0</v>
      </c>
      <c r="Z53" s="107">
        <v>0</v>
      </c>
      <c r="AA53" s="105">
        <v>0</v>
      </c>
      <c r="AB53" s="105">
        <v>37</v>
      </c>
      <c r="AC53" s="105">
        <v>0</v>
      </c>
      <c r="AD53" s="105">
        <v>0</v>
      </c>
      <c r="AE53" s="103"/>
      <c r="AF53" s="103"/>
      <c r="AG53" s="103"/>
      <c r="AH53" s="103"/>
      <c r="AI53" s="103"/>
      <c r="AJ53" s="103"/>
      <c r="AK53" s="103"/>
      <c r="AL53" s="103"/>
      <c r="AM53" s="103"/>
      <c r="AN53" s="103"/>
      <c r="AO53" s="106"/>
      <c r="AP53" s="103">
        <f t="shared" si="0"/>
        <v>37</v>
      </c>
      <c r="AQ53" s="163" t="s">
        <v>899</v>
      </c>
      <c r="AR53" s="163" t="s">
        <v>959</v>
      </c>
      <c r="AS53" s="163" t="s">
        <v>964</v>
      </c>
      <c r="AT53" s="163" t="s">
        <v>1034</v>
      </c>
      <c r="AU53" s="163" t="s">
        <v>1035</v>
      </c>
      <c r="AV53" s="163" t="s">
        <v>1036</v>
      </c>
    </row>
    <row r="54" spans="1:48" ht="277.2" x14ac:dyDescent="0.3">
      <c r="A54" s="151" t="s">
        <v>110</v>
      </c>
      <c r="B54" s="53" t="s">
        <v>777</v>
      </c>
      <c r="C54" s="86" t="s">
        <v>771</v>
      </c>
      <c r="D54" s="53" t="s">
        <v>772</v>
      </c>
      <c r="E54" s="88" t="s">
        <v>113</v>
      </c>
      <c r="F54" s="88" t="s">
        <v>112</v>
      </c>
      <c r="G54" s="88" t="s">
        <v>763</v>
      </c>
      <c r="H54" s="88" t="s">
        <v>608</v>
      </c>
      <c r="I54" s="102">
        <v>44957</v>
      </c>
      <c r="J54" s="102">
        <v>45390</v>
      </c>
      <c r="K54" s="102">
        <v>46485</v>
      </c>
      <c r="L54" s="89">
        <v>0</v>
      </c>
      <c r="M54" s="89">
        <v>31</v>
      </c>
      <c r="N54" s="89">
        <v>31</v>
      </c>
      <c r="O54" s="103">
        <v>0</v>
      </c>
      <c r="P54" s="103">
        <v>0</v>
      </c>
      <c r="Q54" s="103">
        <v>0</v>
      </c>
      <c r="R54" s="103">
        <v>0</v>
      </c>
      <c r="S54" s="103">
        <v>31</v>
      </c>
      <c r="T54" s="103"/>
      <c r="U54" s="103"/>
      <c r="V54" s="103"/>
      <c r="W54" s="103"/>
      <c r="X54" s="103"/>
      <c r="Y54" s="103">
        <v>0</v>
      </c>
      <c r="Z54" s="107">
        <v>31</v>
      </c>
      <c r="AA54" s="105">
        <v>0</v>
      </c>
      <c r="AB54" s="105">
        <v>0</v>
      </c>
      <c r="AC54" s="105">
        <v>0</v>
      </c>
      <c r="AD54" s="105">
        <v>0</v>
      </c>
      <c r="AE54" s="103"/>
      <c r="AF54" s="103"/>
      <c r="AG54" s="103"/>
      <c r="AH54" s="103"/>
      <c r="AI54" s="103"/>
      <c r="AJ54" s="103"/>
      <c r="AK54" s="103"/>
      <c r="AL54" s="103"/>
      <c r="AM54" s="103"/>
      <c r="AN54" s="103"/>
      <c r="AO54" s="106"/>
      <c r="AP54" s="103">
        <f t="shared" si="0"/>
        <v>31</v>
      </c>
      <c r="AQ54" s="163" t="s">
        <v>944</v>
      </c>
      <c r="AR54" s="163" t="s">
        <v>959</v>
      </c>
      <c r="AS54" s="163" t="s">
        <v>960</v>
      </c>
      <c r="AT54" s="163" t="s">
        <v>1037</v>
      </c>
      <c r="AU54" s="163" t="s">
        <v>1038</v>
      </c>
      <c r="AV54" s="163" t="s">
        <v>1039</v>
      </c>
    </row>
    <row r="55" spans="1:48" ht="211.2" x14ac:dyDescent="0.3">
      <c r="A55" s="152" t="s">
        <v>110</v>
      </c>
      <c r="B55" s="86" t="s">
        <v>165</v>
      </c>
      <c r="C55" s="86" t="s">
        <v>121</v>
      </c>
      <c r="D55" s="86" t="s">
        <v>143</v>
      </c>
      <c r="E55" s="89" t="s">
        <v>108</v>
      </c>
      <c r="F55" s="89" t="s">
        <v>112</v>
      </c>
      <c r="G55" s="89" t="s">
        <v>164</v>
      </c>
      <c r="H55" s="89" t="s">
        <v>163</v>
      </c>
      <c r="I55" s="102">
        <v>44329</v>
      </c>
      <c r="J55" s="102">
        <v>45231</v>
      </c>
      <c r="K55" s="102">
        <v>46327</v>
      </c>
      <c r="L55" s="89">
        <v>0</v>
      </c>
      <c r="M55" s="89">
        <v>18</v>
      </c>
      <c r="N55" s="89">
        <v>18</v>
      </c>
      <c r="O55" s="106">
        <v>0</v>
      </c>
      <c r="P55" s="106">
        <v>0</v>
      </c>
      <c r="Q55" s="106">
        <v>0</v>
      </c>
      <c r="R55" s="106">
        <v>0</v>
      </c>
      <c r="S55" s="106">
        <v>18</v>
      </c>
      <c r="T55" s="106"/>
      <c r="U55" s="106"/>
      <c r="V55" s="106"/>
      <c r="W55" s="106"/>
      <c r="X55" s="106"/>
      <c r="Y55" s="106">
        <v>0</v>
      </c>
      <c r="Z55" s="107">
        <v>18</v>
      </c>
      <c r="AA55" s="107">
        <v>0</v>
      </c>
      <c r="AB55" s="107">
        <v>0</v>
      </c>
      <c r="AC55" s="107">
        <v>0</v>
      </c>
      <c r="AD55" s="107">
        <v>0</v>
      </c>
      <c r="AE55" s="103"/>
      <c r="AF55" s="106"/>
      <c r="AG55" s="106"/>
      <c r="AH55" s="106"/>
      <c r="AI55" s="106"/>
      <c r="AJ55" s="106"/>
      <c r="AK55" s="106"/>
      <c r="AL55" s="106"/>
      <c r="AM55" s="106"/>
      <c r="AN55" s="106"/>
      <c r="AO55" s="106"/>
      <c r="AP55" s="103">
        <f t="shared" si="0"/>
        <v>18</v>
      </c>
      <c r="AQ55" s="117" t="s">
        <v>945</v>
      </c>
      <c r="AR55" s="117" t="s">
        <v>959</v>
      </c>
      <c r="AS55" s="163" t="s">
        <v>960</v>
      </c>
      <c r="AT55" s="163" t="s">
        <v>1040</v>
      </c>
      <c r="AU55" s="163" t="s">
        <v>1041</v>
      </c>
      <c r="AV55" s="163" t="s">
        <v>1042</v>
      </c>
    </row>
    <row r="56" spans="1:48" ht="211.2" x14ac:dyDescent="0.3">
      <c r="A56" s="152" t="s">
        <v>110</v>
      </c>
      <c r="B56" s="86" t="s">
        <v>156</v>
      </c>
      <c r="C56" s="86" t="s">
        <v>155</v>
      </c>
      <c r="D56" s="86" t="s">
        <v>134</v>
      </c>
      <c r="E56" s="89" t="s">
        <v>113</v>
      </c>
      <c r="F56" s="89" t="s">
        <v>112</v>
      </c>
      <c r="G56" s="89" t="s">
        <v>154</v>
      </c>
      <c r="H56" s="89" t="s">
        <v>153</v>
      </c>
      <c r="I56" s="102">
        <v>45195</v>
      </c>
      <c r="J56" s="102">
        <v>45281</v>
      </c>
      <c r="K56" s="102">
        <v>46377</v>
      </c>
      <c r="L56" s="89">
        <v>0</v>
      </c>
      <c r="M56" s="89">
        <v>15</v>
      </c>
      <c r="N56" s="89">
        <v>15</v>
      </c>
      <c r="O56" s="106">
        <v>0</v>
      </c>
      <c r="P56" s="106">
        <v>0</v>
      </c>
      <c r="Q56" s="106">
        <v>0</v>
      </c>
      <c r="R56" s="106">
        <v>0</v>
      </c>
      <c r="S56" s="106">
        <v>15</v>
      </c>
      <c r="T56" s="106"/>
      <c r="U56" s="106"/>
      <c r="V56" s="106"/>
      <c r="W56" s="106"/>
      <c r="X56" s="106"/>
      <c r="Y56" s="106">
        <v>0</v>
      </c>
      <c r="Z56" s="107">
        <v>15</v>
      </c>
      <c r="AA56" s="107">
        <v>0</v>
      </c>
      <c r="AB56" s="107">
        <v>0</v>
      </c>
      <c r="AC56" s="107">
        <v>0</v>
      </c>
      <c r="AD56" s="107">
        <v>0</v>
      </c>
      <c r="AE56" s="103"/>
      <c r="AF56" s="106"/>
      <c r="AG56" s="106"/>
      <c r="AH56" s="106"/>
      <c r="AI56" s="106"/>
      <c r="AJ56" s="106"/>
      <c r="AK56" s="106"/>
      <c r="AL56" s="106"/>
      <c r="AM56" s="106"/>
      <c r="AN56" s="106"/>
      <c r="AO56" s="106"/>
      <c r="AP56" s="103">
        <f t="shared" si="0"/>
        <v>15</v>
      </c>
      <c r="AQ56" s="117" t="s">
        <v>946</v>
      </c>
      <c r="AR56" s="117" t="s">
        <v>959</v>
      </c>
      <c r="AS56" s="163" t="s">
        <v>964</v>
      </c>
      <c r="AT56" s="163" t="s">
        <v>1043</v>
      </c>
      <c r="AU56" s="163" t="s">
        <v>1044</v>
      </c>
      <c r="AV56" s="163" t="s">
        <v>1045</v>
      </c>
    </row>
    <row r="57" spans="1:48" ht="145.19999999999999" x14ac:dyDescent="0.3">
      <c r="A57" s="152" t="s">
        <v>110</v>
      </c>
      <c r="B57" s="86" t="s">
        <v>780</v>
      </c>
      <c r="C57" s="86" t="s">
        <v>121</v>
      </c>
      <c r="D57" s="86" t="s">
        <v>775</v>
      </c>
      <c r="E57" s="89" t="s">
        <v>113</v>
      </c>
      <c r="F57" s="89" t="s">
        <v>112</v>
      </c>
      <c r="G57" s="89" t="s">
        <v>767</v>
      </c>
      <c r="H57" s="89" t="s">
        <v>609</v>
      </c>
      <c r="I57" s="102">
        <v>45300</v>
      </c>
      <c r="J57" s="102">
        <v>45414</v>
      </c>
      <c r="K57" s="102">
        <v>46509</v>
      </c>
      <c r="L57" s="89">
        <v>0</v>
      </c>
      <c r="M57" s="103">
        <v>11</v>
      </c>
      <c r="N57" s="103">
        <v>11</v>
      </c>
      <c r="O57" s="106">
        <v>0</v>
      </c>
      <c r="P57" s="106">
        <v>0</v>
      </c>
      <c r="Q57" s="106">
        <v>0</v>
      </c>
      <c r="R57" s="106">
        <v>0</v>
      </c>
      <c r="S57" s="106">
        <v>11</v>
      </c>
      <c r="T57" s="106"/>
      <c r="U57" s="106"/>
      <c r="V57" s="106"/>
      <c r="W57" s="106"/>
      <c r="X57" s="106"/>
      <c r="Y57" s="106">
        <v>0</v>
      </c>
      <c r="Z57" s="107">
        <v>11</v>
      </c>
      <c r="AA57" s="107">
        <v>0</v>
      </c>
      <c r="AB57" s="107">
        <v>0</v>
      </c>
      <c r="AC57" s="107">
        <v>0</v>
      </c>
      <c r="AD57" s="107">
        <v>0</v>
      </c>
      <c r="AE57" s="103"/>
      <c r="AF57" s="106"/>
      <c r="AG57" s="106"/>
      <c r="AH57" s="106"/>
      <c r="AI57" s="106"/>
      <c r="AJ57" s="106"/>
      <c r="AK57" s="106"/>
      <c r="AL57" s="106"/>
      <c r="AM57" s="106"/>
      <c r="AN57" s="106"/>
      <c r="AO57" s="106"/>
      <c r="AP57" s="103">
        <f t="shared" si="0"/>
        <v>11</v>
      </c>
      <c r="AQ57" s="117" t="s">
        <v>900</v>
      </c>
      <c r="AR57" s="117" t="s">
        <v>959</v>
      </c>
      <c r="AS57" s="163" t="s">
        <v>960</v>
      </c>
      <c r="AT57" s="163" t="s">
        <v>1046</v>
      </c>
      <c r="AU57" s="163" t="s">
        <v>1047</v>
      </c>
      <c r="AV57" s="163" t="s">
        <v>1048</v>
      </c>
    </row>
    <row r="58" spans="1:48" ht="184.8" x14ac:dyDescent="0.3">
      <c r="A58" s="152" t="s">
        <v>110</v>
      </c>
      <c r="B58" s="86" t="s">
        <v>617</v>
      </c>
      <c r="C58" s="86" t="s">
        <v>121</v>
      </c>
      <c r="D58" s="86" t="s">
        <v>775</v>
      </c>
      <c r="E58" s="89" t="s">
        <v>113</v>
      </c>
      <c r="F58" s="89" t="s">
        <v>112</v>
      </c>
      <c r="G58" s="89" t="s">
        <v>770</v>
      </c>
      <c r="H58" s="89" t="s">
        <v>618</v>
      </c>
      <c r="I58" s="102">
        <v>45511</v>
      </c>
      <c r="J58" s="102">
        <v>45737</v>
      </c>
      <c r="K58" s="102">
        <v>46833</v>
      </c>
      <c r="L58" s="89">
        <v>63</v>
      </c>
      <c r="M58" s="89">
        <v>0</v>
      </c>
      <c r="N58" s="89">
        <v>63</v>
      </c>
      <c r="O58" s="106">
        <v>0</v>
      </c>
      <c r="P58" s="106">
        <v>0</v>
      </c>
      <c r="Q58" s="106">
        <v>0</v>
      </c>
      <c r="R58" s="106">
        <v>0</v>
      </c>
      <c r="S58" s="106">
        <v>63</v>
      </c>
      <c r="T58" s="106"/>
      <c r="U58" s="106"/>
      <c r="V58" s="106"/>
      <c r="W58" s="106"/>
      <c r="X58" s="106"/>
      <c r="Y58" s="106">
        <v>0</v>
      </c>
      <c r="Z58" s="107">
        <v>0</v>
      </c>
      <c r="AA58" s="107">
        <v>0</v>
      </c>
      <c r="AB58" s="107">
        <v>63</v>
      </c>
      <c r="AC58" s="107">
        <v>0</v>
      </c>
      <c r="AD58" s="107">
        <v>0</v>
      </c>
      <c r="AE58" s="103"/>
      <c r="AF58" s="106"/>
      <c r="AG58" s="106"/>
      <c r="AH58" s="106"/>
      <c r="AI58" s="106"/>
      <c r="AJ58" s="106"/>
      <c r="AK58" s="106"/>
      <c r="AL58" s="106"/>
      <c r="AM58" s="106"/>
      <c r="AN58" s="106"/>
      <c r="AO58" s="106"/>
      <c r="AP58" s="103">
        <f t="shared" si="0"/>
        <v>63</v>
      </c>
      <c r="AQ58" s="117" t="s">
        <v>901</v>
      </c>
      <c r="AR58" s="117" t="s">
        <v>959</v>
      </c>
      <c r="AS58" s="163" t="s">
        <v>964</v>
      </c>
      <c r="AT58" s="163" t="s">
        <v>1049</v>
      </c>
      <c r="AU58" s="163" t="s">
        <v>1050</v>
      </c>
      <c r="AV58" s="163" t="s">
        <v>1021</v>
      </c>
    </row>
    <row r="59" spans="1:48" ht="158.4" x14ac:dyDescent="0.3">
      <c r="A59" s="152" t="s">
        <v>110</v>
      </c>
      <c r="B59" s="86" t="s">
        <v>207</v>
      </c>
      <c r="C59" s="86" t="s">
        <v>159</v>
      </c>
      <c r="D59" s="86" t="s">
        <v>206</v>
      </c>
      <c r="E59" s="89" t="s">
        <v>159</v>
      </c>
      <c r="F59" s="89" t="s">
        <v>112</v>
      </c>
      <c r="G59" s="89" t="s">
        <v>205</v>
      </c>
      <c r="H59" s="89" t="s">
        <v>204</v>
      </c>
      <c r="I59" s="102">
        <v>44895</v>
      </c>
      <c r="J59" s="102">
        <v>45377</v>
      </c>
      <c r="K59" s="102">
        <v>46472</v>
      </c>
      <c r="L59" s="89">
        <v>0</v>
      </c>
      <c r="M59" s="89">
        <v>43</v>
      </c>
      <c r="N59" s="89">
        <v>43</v>
      </c>
      <c r="O59" s="106">
        <v>0</v>
      </c>
      <c r="P59" s="106">
        <v>0</v>
      </c>
      <c r="Q59" s="106">
        <v>0</v>
      </c>
      <c r="R59" s="106">
        <v>0</v>
      </c>
      <c r="S59" s="106">
        <v>43</v>
      </c>
      <c r="T59" s="106"/>
      <c r="U59" s="106"/>
      <c r="V59" s="106"/>
      <c r="W59" s="106"/>
      <c r="X59" s="106"/>
      <c r="Y59" s="106">
        <v>0</v>
      </c>
      <c r="Z59" s="107">
        <v>11</v>
      </c>
      <c r="AA59" s="107">
        <v>16</v>
      </c>
      <c r="AB59" s="107">
        <v>16</v>
      </c>
      <c r="AC59" s="107">
        <v>0</v>
      </c>
      <c r="AD59" s="107">
        <v>0</v>
      </c>
      <c r="AE59" s="103"/>
      <c r="AF59" s="106"/>
      <c r="AG59" s="106"/>
      <c r="AH59" s="106"/>
      <c r="AI59" s="106"/>
      <c r="AJ59" s="106"/>
      <c r="AK59" s="106"/>
      <c r="AL59" s="106"/>
      <c r="AM59" s="106"/>
      <c r="AN59" s="106"/>
      <c r="AO59" s="106"/>
      <c r="AP59" s="103">
        <f t="shared" si="0"/>
        <v>43</v>
      </c>
      <c r="AQ59" s="117" t="s">
        <v>941</v>
      </c>
      <c r="AR59" s="117" t="s">
        <v>959</v>
      </c>
      <c r="AS59" s="163" t="s">
        <v>964</v>
      </c>
      <c r="AT59" s="163" t="s">
        <v>1051</v>
      </c>
      <c r="AU59" s="163" t="s">
        <v>1052</v>
      </c>
      <c r="AV59" s="163" t="s">
        <v>1053</v>
      </c>
    </row>
    <row r="60" spans="1:48" ht="79.2" x14ac:dyDescent="0.3">
      <c r="A60" s="152" t="s">
        <v>110</v>
      </c>
      <c r="B60" s="86" t="s">
        <v>140</v>
      </c>
      <c r="C60" s="86" t="s">
        <v>139</v>
      </c>
      <c r="D60" s="86" t="s">
        <v>139</v>
      </c>
      <c r="E60" s="89" t="s">
        <v>108</v>
      </c>
      <c r="F60" s="89" t="s">
        <v>112</v>
      </c>
      <c r="G60" s="89" t="s">
        <v>138</v>
      </c>
      <c r="H60" s="89" t="s">
        <v>137</v>
      </c>
      <c r="I60" s="102">
        <v>44953</v>
      </c>
      <c r="J60" s="102">
        <v>45324</v>
      </c>
      <c r="K60" s="102">
        <v>46420</v>
      </c>
      <c r="L60" s="89">
        <v>0</v>
      </c>
      <c r="M60" s="89">
        <v>14</v>
      </c>
      <c r="N60" s="89">
        <v>14</v>
      </c>
      <c r="O60" s="106">
        <v>0</v>
      </c>
      <c r="P60" s="106">
        <v>0</v>
      </c>
      <c r="Q60" s="106">
        <v>0</v>
      </c>
      <c r="R60" s="106">
        <v>0</v>
      </c>
      <c r="S60" s="106">
        <v>14</v>
      </c>
      <c r="T60" s="106"/>
      <c r="U60" s="106"/>
      <c r="V60" s="106"/>
      <c r="W60" s="106"/>
      <c r="X60" s="106"/>
      <c r="Y60" s="106">
        <v>0</v>
      </c>
      <c r="Z60" s="107">
        <v>0</v>
      </c>
      <c r="AA60" s="107">
        <v>14</v>
      </c>
      <c r="AB60" s="107">
        <v>0</v>
      </c>
      <c r="AC60" s="107">
        <v>0</v>
      </c>
      <c r="AD60" s="107">
        <v>0</v>
      </c>
      <c r="AE60" s="103"/>
      <c r="AF60" s="106"/>
      <c r="AG60" s="106"/>
      <c r="AH60" s="106"/>
      <c r="AI60" s="106"/>
      <c r="AJ60" s="106"/>
      <c r="AK60" s="106"/>
      <c r="AL60" s="106"/>
      <c r="AM60" s="106"/>
      <c r="AN60" s="106"/>
      <c r="AO60" s="106"/>
      <c r="AP60" s="103">
        <f t="shared" si="0"/>
        <v>14</v>
      </c>
      <c r="AQ60" s="117" t="s">
        <v>902</v>
      </c>
      <c r="AR60" s="117" t="s">
        <v>959</v>
      </c>
      <c r="AS60" s="163" t="s">
        <v>960</v>
      </c>
      <c r="AT60" s="163" t="s">
        <v>1037</v>
      </c>
      <c r="AU60" s="163" t="s">
        <v>1054</v>
      </c>
      <c r="AV60" s="163" t="s">
        <v>1055</v>
      </c>
    </row>
    <row r="61" spans="1:48" ht="224.4" x14ac:dyDescent="0.3">
      <c r="A61" s="152" t="s">
        <v>110</v>
      </c>
      <c r="B61" s="86" t="s">
        <v>809</v>
      </c>
      <c r="C61" s="86" t="s">
        <v>135</v>
      </c>
      <c r="D61" s="86" t="s">
        <v>178</v>
      </c>
      <c r="E61" s="89" t="s">
        <v>113</v>
      </c>
      <c r="F61" s="89" t="s">
        <v>123</v>
      </c>
      <c r="G61" s="89" t="s">
        <v>815</v>
      </c>
      <c r="H61" s="89" t="s">
        <v>810</v>
      </c>
      <c r="I61" s="102">
        <v>45509</v>
      </c>
      <c r="J61" s="102">
        <v>45855</v>
      </c>
      <c r="K61" s="102">
        <v>47681</v>
      </c>
      <c r="L61" s="89">
        <v>0</v>
      </c>
      <c r="M61" s="89">
        <v>84</v>
      </c>
      <c r="N61" s="89">
        <v>84</v>
      </c>
      <c r="O61" s="106">
        <v>0</v>
      </c>
      <c r="P61" s="106">
        <v>0</v>
      </c>
      <c r="Q61" s="106">
        <v>0</v>
      </c>
      <c r="R61" s="106">
        <v>0</v>
      </c>
      <c r="S61" s="106">
        <v>84</v>
      </c>
      <c r="T61" s="106"/>
      <c r="U61" s="106"/>
      <c r="V61" s="106"/>
      <c r="W61" s="106"/>
      <c r="X61" s="106"/>
      <c r="Y61" s="106">
        <v>0</v>
      </c>
      <c r="Z61" s="107">
        <v>0</v>
      </c>
      <c r="AA61" s="107">
        <v>28</v>
      </c>
      <c r="AB61" s="105">
        <v>28</v>
      </c>
      <c r="AC61" s="105">
        <v>28</v>
      </c>
      <c r="AD61" s="105">
        <v>0</v>
      </c>
      <c r="AE61" s="103"/>
      <c r="AF61" s="106"/>
      <c r="AG61" s="106"/>
      <c r="AH61" s="106"/>
      <c r="AI61" s="106"/>
      <c r="AJ61" s="106"/>
      <c r="AK61" s="106"/>
      <c r="AL61" s="106"/>
      <c r="AM61" s="106"/>
      <c r="AN61" s="106"/>
      <c r="AO61" s="106"/>
      <c r="AP61" s="103">
        <f t="shared" si="0"/>
        <v>84</v>
      </c>
      <c r="AQ61" s="163" t="s">
        <v>903</v>
      </c>
      <c r="AR61" s="163" t="s">
        <v>1056</v>
      </c>
      <c r="AS61" s="163" t="s">
        <v>960</v>
      </c>
      <c r="AT61" s="163"/>
      <c r="AU61" s="163" t="s">
        <v>1057</v>
      </c>
      <c r="AV61" s="163" t="s">
        <v>1058</v>
      </c>
    </row>
    <row r="62" spans="1:48" ht="171.6" x14ac:dyDescent="0.3">
      <c r="A62" s="152" t="s">
        <v>110</v>
      </c>
      <c r="B62" s="86" t="s">
        <v>806</v>
      </c>
      <c r="C62" s="86" t="s">
        <v>139</v>
      </c>
      <c r="D62" s="86" t="s">
        <v>239</v>
      </c>
      <c r="E62" s="89" t="s">
        <v>113</v>
      </c>
      <c r="F62" s="89" t="s">
        <v>776</v>
      </c>
      <c r="G62" s="89" t="s">
        <v>807</v>
      </c>
      <c r="H62" s="89" t="s">
        <v>106</v>
      </c>
      <c r="I62" s="102">
        <v>44831</v>
      </c>
      <c r="J62" s="102">
        <v>45947</v>
      </c>
      <c r="K62" s="102">
        <v>46677</v>
      </c>
      <c r="L62" s="89">
        <v>0</v>
      </c>
      <c r="M62" s="89">
        <v>10</v>
      </c>
      <c r="N62" s="89">
        <v>10</v>
      </c>
      <c r="O62" s="106">
        <v>0</v>
      </c>
      <c r="P62" s="106">
        <v>0</v>
      </c>
      <c r="Q62" s="106">
        <v>0</v>
      </c>
      <c r="R62" s="106">
        <v>0</v>
      </c>
      <c r="S62" s="106">
        <v>10</v>
      </c>
      <c r="T62" s="106"/>
      <c r="U62" s="106"/>
      <c r="V62" s="106"/>
      <c r="W62" s="106"/>
      <c r="X62" s="106"/>
      <c r="Y62" s="106">
        <v>0</v>
      </c>
      <c r="Z62" s="107">
        <v>10</v>
      </c>
      <c r="AA62" s="107">
        <v>0</v>
      </c>
      <c r="AB62" s="107">
        <v>0</v>
      </c>
      <c r="AC62" s="107">
        <v>0</v>
      </c>
      <c r="AD62" s="107">
        <v>0</v>
      </c>
      <c r="AE62" s="103"/>
      <c r="AF62" s="106"/>
      <c r="AG62" s="106"/>
      <c r="AH62" s="106"/>
      <c r="AI62" s="106"/>
      <c r="AJ62" s="106"/>
      <c r="AK62" s="106"/>
      <c r="AL62" s="106"/>
      <c r="AM62" s="106"/>
      <c r="AN62" s="106"/>
      <c r="AO62" s="106"/>
      <c r="AP62" s="103">
        <f t="shared" si="0"/>
        <v>10</v>
      </c>
      <c r="AQ62" s="163" t="s">
        <v>942</v>
      </c>
      <c r="AR62" s="163" t="s">
        <v>959</v>
      </c>
      <c r="AS62" s="163" t="s">
        <v>964</v>
      </c>
      <c r="AT62" s="163" t="s">
        <v>1059</v>
      </c>
      <c r="AU62" s="163" t="s">
        <v>1060</v>
      </c>
      <c r="AV62" s="163" t="s">
        <v>1061</v>
      </c>
    </row>
    <row r="63" spans="1:48" ht="118.8" x14ac:dyDescent="0.3">
      <c r="A63" s="152" t="s">
        <v>110</v>
      </c>
      <c r="B63" s="86" t="s">
        <v>947</v>
      </c>
      <c r="C63" s="86" t="s">
        <v>159</v>
      </c>
      <c r="D63" s="86" t="s">
        <v>817</v>
      </c>
      <c r="E63" s="89" t="s">
        <v>159</v>
      </c>
      <c r="F63" s="89" t="s">
        <v>1062</v>
      </c>
      <c r="G63" s="89" t="s">
        <v>1063</v>
      </c>
      <c r="H63" s="89" t="s">
        <v>1064</v>
      </c>
      <c r="I63" s="102">
        <v>45583</v>
      </c>
      <c r="J63" s="102">
        <v>45978</v>
      </c>
      <c r="K63" s="102">
        <v>47074</v>
      </c>
      <c r="L63" s="89">
        <v>37</v>
      </c>
      <c r="M63" s="89">
        <v>0</v>
      </c>
      <c r="N63" s="89">
        <v>37</v>
      </c>
      <c r="O63" s="106">
        <v>0</v>
      </c>
      <c r="P63" s="106">
        <v>0</v>
      </c>
      <c r="Q63" s="106">
        <v>0</v>
      </c>
      <c r="R63" s="106">
        <v>0</v>
      </c>
      <c r="S63" s="106">
        <v>37</v>
      </c>
      <c r="T63" s="106">
        <v>0</v>
      </c>
      <c r="U63" s="106">
        <v>0</v>
      </c>
      <c r="V63" s="106">
        <v>0</v>
      </c>
      <c r="W63" s="106">
        <v>0</v>
      </c>
      <c r="X63" s="106">
        <v>0</v>
      </c>
      <c r="Y63" s="106">
        <v>0</v>
      </c>
      <c r="Z63" s="107"/>
      <c r="AA63" s="107"/>
      <c r="AB63" s="107"/>
      <c r="AC63" s="107"/>
      <c r="AD63" s="107">
        <v>37</v>
      </c>
      <c r="AE63" s="103"/>
      <c r="AF63" s="106"/>
      <c r="AG63" s="106"/>
      <c r="AH63" s="106"/>
      <c r="AI63" s="106"/>
      <c r="AJ63" s="106"/>
      <c r="AK63" s="106"/>
      <c r="AL63" s="106"/>
      <c r="AM63" s="106"/>
      <c r="AN63" s="106"/>
      <c r="AO63" s="106"/>
      <c r="AP63" s="103">
        <f t="shared" si="0"/>
        <v>37</v>
      </c>
      <c r="AQ63" s="117"/>
      <c r="AR63" s="117" t="s">
        <v>959</v>
      </c>
      <c r="AS63" s="163" t="s">
        <v>964</v>
      </c>
      <c r="AT63" s="163" t="s">
        <v>1059</v>
      </c>
      <c r="AU63" s="163" t="s">
        <v>1065</v>
      </c>
      <c r="AV63" s="163" t="s">
        <v>1066</v>
      </c>
    </row>
    <row r="64" spans="1:48" ht="224.4" x14ac:dyDescent="0.3">
      <c r="A64" s="152" t="s">
        <v>110</v>
      </c>
      <c r="B64" s="86" t="s">
        <v>245</v>
      </c>
      <c r="C64" s="86" t="s">
        <v>135</v>
      </c>
      <c r="D64" s="86" t="s">
        <v>178</v>
      </c>
      <c r="E64" s="86" t="s">
        <v>113</v>
      </c>
      <c r="F64" s="89" t="s">
        <v>1156</v>
      </c>
      <c r="G64" s="89" t="s">
        <v>1154</v>
      </c>
      <c r="H64" s="89" t="s">
        <v>1155</v>
      </c>
      <c r="I64" s="102">
        <v>41948</v>
      </c>
      <c r="J64" s="102">
        <v>42669</v>
      </c>
      <c r="K64" s="95"/>
      <c r="L64" s="89">
        <v>0</v>
      </c>
      <c r="M64" s="89">
        <v>136</v>
      </c>
      <c r="N64" s="89">
        <v>136</v>
      </c>
      <c r="O64" s="106">
        <v>0</v>
      </c>
      <c r="P64" s="106">
        <v>0</v>
      </c>
      <c r="Q64" s="106">
        <v>0</v>
      </c>
      <c r="R64" s="106">
        <v>0</v>
      </c>
      <c r="S64" s="106">
        <v>136</v>
      </c>
      <c r="T64" s="106"/>
      <c r="U64" s="106"/>
      <c r="V64" s="106"/>
      <c r="W64" s="106"/>
      <c r="X64" s="106"/>
      <c r="Y64" s="106"/>
      <c r="Z64" s="107"/>
      <c r="AA64" s="107"/>
      <c r="AB64" s="107"/>
      <c r="AC64" s="107">
        <v>4</v>
      </c>
      <c r="AD64" s="107">
        <v>44</v>
      </c>
      <c r="AE64" s="106">
        <v>44</v>
      </c>
      <c r="AF64" s="106">
        <v>44</v>
      </c>
      <c r="AG64" s="106"/>
      <c r="AH64" s="106"/>
      <c r="AI64" s="106"/>
      <c r="AJ64" s="106"/>
      <c r="AK64" s="106"/>
      <c r="AL64" s="106"/>
      <c r="AM64" s="106"/>
      <c r="AN64" s="106"/>
      <c r="AO64" s="106"/>
      <c r="AP64" s="106">
        <f t="shared" si="0"/>
        <v>48</v>
      </c>
      <c r="AQ64" s="117" t="s">
        <v>1157</v>
      </c>
      <c r="AR64" s="117" t="s">
        <v>1056</v>
      </c>
      <c r="AS64" s="117" t="s">
        <v>964</v>
      </c>
      <c r="AT64" s="117" t="s">
        <v>1059</v>
      </c>
      <c r="AU64" s="117" t="s">
        <v>1158</v>
      </c>
      <c r="AV64" s="117" t="s">
        <v>1159</v>
      </c>
    </row>
    <row r="65" spans="1:48" ht="224.4" x14ac:dyDescent="0.3">
      <c r="A65" s="152" t="s">
        <v>110</v>
      </c>
      <c r="B65" s="86" t="s">
        <v>801</v>
      </c>
      <c r="C65" s="86" t="s">
        <v>244</v>
      </c>
      <c r="D65" s="86" t="s">
        <v>243</v>
      </c>
      <c r="E65" s="89" t="s">
        <v>113</v>
      </c>
      <c r="F65" s="89" t="s">
        <v>107</v>
      </c>
      <c r="G65" s="89" t="s">
        <v>803</v>
      </c>
      <c r="H65" s="89" t="s">
        <v>802</v>
      </c>
      <c r="I65" s="102">
        <v>45716</v>
      </c>
      <c r="J65" s="102">
        <v>45839</v>
      </c>
      <c r="K65" s="102">
        <v>46569</v>
      </c>
      <c r="L65" s="89">
        <v>0</v>
      </c>
      <c r="M65" s="89">
        <v>196</v>
      </c>
      <c r="N65" s="89">
        <v>196</v>
      </c>
      <c r="O65" s="106">
        <v>0</v>
      </c>
      <c r="P65" s="106">
        <v>0</v>
      </c>
      <c r="Q65" s="106">
        <v>0</v>
      </c>
      <c r="R65" s="106">
        <v>0</v>
      </c>
      <c r="S65" s="106">
        <v>196</v>
      </c>
      <c r="T65" s="106"/>
      <c r="U65" s="106"/>
      <c r="V65" s="106"/>
      <c r="W65" s="106"/>
      <c r="X65" s="106"/>
      <c r="Y65" s="106">
        <v>0</v>
      </c>
      <c r="Z65" s="107">
        <v>20</v>
      </c>
      <c r="AA65" s="105">
        <v>44</v>
      </c>
      <c r="AB65" s="107">
        <v>44</v>
      </c>
      <c r="AC65" s="107">
        <v>44</v>
      </c>
      <c r="AD65" s="107">
        <v>44</v>
      </c>
      <c r="AE65" s="103"/>
      <c r="AF65" s="106"/>
      <c r="AG65" s="106"/>
      <c r="AH65" s="106"/>
      <c r="AI65" s="106"/>
      <c r="AJ65" s="106"/>
      <c r="AK65" s="106"/>
      <c r="AL65" s="106"/>
      <c r="AM65" s="106"/>
      <c r="AN65" s="106"/>
      <c r="AO65" s="106"/>
      <c r="AP65" s="103">
        <f>SUM(Z65:AD65)</f>
        <v>196</v>
      </c>
      <c r="AQ65" s="163" t="s">
        <v>904</v>
      </c>
      <c r="AR65" s="163" t="s">
        <v>959</v>
      </c>
      <c r="AS65" s="163" t="s">
        <v>960</v>
      </c>
      <c r="AT65" s="163" t="s">
        <v>1059</v>
      </c>
      <c r="AU65" s="163" t="s">
        <v>1067</v>
      </c>
      <c r="AV65" s="163" t="s">
        <v>1068</v>
      </c>
    </row>
    <row r="66" spans="1:48" x14ac:dyDescent="0.3">
      <c r="L66" s="109" t="s">
        <v>753</v>
      </c>
      <c r="M66" s="70">
        <f>SUM(M6:M65)</f>
        <v>6302</v>
      </c>
      <c r="N66" s="70">
        <f>SUM(N6:N65)</f>
        <v>6739.8421052631575</v>
      </c>
      <c r="O66" s="70">
        <f t="shared" ref="O66:AQ66" si="1">SUM(O6:O65)</f>
        <v>1934</v>
      </c>
      <c r="P66" s="70">
        <f t="shared" si="1"/>
        <v>823</v>
      </c>
      <c r="Q66" s="70">
        <f t="shared" si="1"/>
        <v>451</v>
      </c>
      <c r="R66" s="70">
        <f t="shared" si="1"/>
        <v>1039</v>
      </c>
      <c r="S66" s="70">
        <f t="shared" si="1"/>
        <v>2491</v>
      </c>
      <c r="T66" s="70">
        <f t="shared" si="1"/>
        <v>0</v>
      </c>
      <c r="U66" s="71">
        <f t="shared" si="1"/>
        <v>0</v>
      </c>
      <c r="V66" s="71">
        <f t="shared" si="1"/>
        <v>0</v>
      </c>
      <c r="W66" s="71">
        <f t="shared" si="1"/>
        <v>0</v>
      </c>
      <c r="X66" s="71">
        <f t="shared" si="1"/>
        <v>0</v>
      </c>
      <c r="Y66" s="71">
        <f t="shared" si="1"/>
        <v>1024</v>
      </c>
      <c r="Z66" s="71">
        <f t="shared" si="1"/>
        <v>847</v>
      </c>
      <c r="AA66" s="71">
        <f t="shared" si="1"/>
        <v>650</v>
      </c>
      <c r="AB66" s="71">
        <f t="shared" si="1"/>
        <v>445</v>
      </c>
      <c r="AC66" s="71">
        <f t="shared" si="1"/>
        <v>234</v>
      </c>
      <c r="AD66" s="71">
        <f t="shared" si="1"/>
        <v>225</v>
      </c>
      <c r="AE66" s="71">
        <f t="shared" si="1"/>
        <v>61</v>
      </c>
      <c r="AF66" s="71">
        <f t="shared" si="1"/>
        <v>44</v>
      </c>
      <c r="AG66" s="71">
        <f t="shared" si="1"/>
        <v>0</v>
      </c>
      <c r="AH66" s="71">
        <f t="shared" si="1"/>
        <v>0</v>
      </c>
      <c r="AI66" s="71">
        <f t="shared" si="1"/>
        <v>0</v>
      </c>
      <c r="AJ66" s="71">
        <f t="shared" si="1"/>
        <v>0</v>
      </c>
      <c r="AK66" s="71">
        <f t="shared" si="1"/>
        <v>0</v>
      </c>
      <c r="AL66" s="71">
        <f t="shared" si="1"/>
        <v>0</v>
      </c>
      <c r="AM66" s="71">
        <f t="shared" si="1"/>
        <v>0</v>
      </c>
      <c r="AN66" s="71">
        <f t="shared" si="1"/>
        <v>0</v>
      </c>
      <c r="AO66" s="71">
        <f t="shared" si="1"/>
        <v>0</v>
      </c>
      <c r="AP66" s="71">
        <f>SUM(AP6:AP65)</f>
        <v>2401</v>
      </c>
      <c r="AQ66" s="165">
        <f t="shared" si="1"/>
        <v>0</v>
      </c>
    </row>
  </sheetData>
  <autoFilter ref="A5:AQ67" xr:uid="{81B3524E-8956-4F37-BDDD-70DA21ACD1BB}"/>
  <sortState xmlns:xlrd2="http://schemas.microsoft.com/office/spreadsheetml/2017/richdata2" ref="A6:AR66">
    <sortCondition ref="A6:A66" customList="Completed,U/C,Committed"/>
    <sortCondition ref="G6:G66"/>
  </sortState>
  <mergeCells count="6">
    <mergeCell ref="T4:AP4"/>
    <mergeCell ref="O4:S4"/>
    <mergeCell ref="AR3:AV4"/>
    <mergeCell ref="A1:B1"/>
    <mergeCell ref="I4:L4"/>
    <mergeCell ref="M4:N4"/>
  </mergeCells>
  <phoneticPr fontId="4" type="noConversion"/>
  <conditionalFormatting sqref="I66:I69">
    <cfRule type="duplicateValues" dxfId="8" priority="2247"/>
  </conditionalFormatting>
  <pageMargins left="0.70866141732283472" right="0.70866141732283472" top="0.74803149606299213" bottom="0.74803149606299213" header="0.31496062992125984" footer="0.31496062992125984"/>
  <pageSetup paperSize="8" scale="24" fitToHeight="0" orientation="landscape" r:id="rId1"/>
  <headerFooter>
    <oddHeader>&amp;CAppendix 1 - Sites with planning permission and resolution to grant permission (2020)</oddHeader>
    <oddFooter>Page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6541AA-6391-4083-A0C8-796C6FE0C7D7}">
  <sheetPr>
    <tabColor theme="3" tint="0.749992370372631"/>
  </sheetPr>
  <dimension ref="A1:CE218"/>
  <sheetViews>
    <sheetView topLeftCell="N1" zoomScale="80" zoomScaleNormal="80" workbookViewId="0">
      <pane ySplit="5" topLeftCell="A76" activePane="bottomLeft" state="frozen"/>
      <selection pane="bottomLeft" activeCell="AK1" sqref="AK1:AK1048576"/>
    </sheetView>
  </sheetViews>
  <sheetFormatPr defaultColWidth="9.109375" defaultRowHeight="14.4" x14ac:dyDescent="0.3"/>
  <cols>
    <col min="1" max="1" width="18.6640625" style="81" customWidth="1"/>
    <col min="2" max="2" width="50.6640625" style="81" customWidth="1"/>
    <col min="3" max="15" width="18.6640625" style="81" customWidth="1"/>
    <col min="16" max="16" width="12.88671875" style="81" bestFit="1" customWidth="1"/>
    <col min="17" max="36" width="9.109375" style="114"/>
    <col min="37" max="37" width="0" style="114" hidden="1" customWidth="1"/>
    <col min="38" max="38" width="14.5546875" style="114" bestFit="1" customWidth="1"/>
    <col min="39" max="16384" width="9.109375" style="115"/>
  </cols>
  <sheetData>
    <row r="1" spans="1:38" ht="15" thickBot="1" x14ac:dyDescent="0.35">
      <c r="A1" s="226" t="s">
        <v>867</v>
      </c>
      <c r="B1" s="227"/>
    </row>
    <row r="2" spans="1:38" x14ac:dyDescent="0.3">
      <c r="A2" s="161" t="s">
        <v>922</v>
      </c>
      <c r="B2" s="161"/>
    </row>
    <row r="3" spans="1:38" x14ac:dyDescent="0.3">
      <c r="A3" s="161" t="s">
        <v>923</v>
      </c>
      <c r="B3" s="161"/>
    </row>
    <row r="4" spans="1:38" ht="15" customHeight="1" x14ac:dyDescent="0.3">
      <c r="G4" s="223" t="s">
        <v>908</v>
      </c>
      <c r="H4" s="224"/>
      <c r="I4" s="225"/>
      <c r="Q4" s="228" t="s">
        <v>799</v>
      </c>
      <c r="R4" s="228"/>
      <c r="S4" s="228"/>
      <c r="T4" s="228"/>
      <c r="U4" s="228"/>
      <c r="V4" s="228"/>
      <c r="W4" s="228"/>
      <c r="X4" s="228"/>
      <c r="Y4" s="228"/>
      <c r="Z4" s="228"/>
      <c r="AA4" s="228"/>
      <c r="AB4" s="228"/>
      <c r="AC4" s="228"/>
      <c r="AD4" s="228"/>
      <c r="AE4" s="228"/>
      <c r="AF4" s="228"/>
      <c r="AG4" s="228"/>
      <c r="AH4" s="228"/>
      <c r="AI4" s="228"/>
      <c r="AJ4" s="228"/>
      <c r="AK4" s="228"/>
    </row>
    <row r="5" spans="1:38" ht="52.8" x14ac:dyDescent="0.3">
      <c r="A5" s="83" t="s">
        <v>560</v>
      </c>
      <c r="B5" s="83" t="s">
        <v>303</v>
      </c>
      <c r="C5" s="83" t="s">
        <v>300</v>
      </c>
      <c r="D5" s="83" t="s">
        <v>297</v>
      </c>
      <c r="E5" s="83" t="s">
        <v>871</v>
      </c>
      <c r="F5" s="83" t="s">
        <v>872</v>
      </c>
      <c r="G5" s="97" t="s">
        <v>920</v>
      </c>
      <c r="H5" s="97" t="s">
        <v>921</v>
      </c>
      <c r="I5" s="97" t="s">
        <v>905</v>
      </c>
      <c r="J5" s="83" t="s">
        <v>907</v>
      </c>
      <c r="K5" s="83" t="s">
        <v>559</v>
      </c>
      <c r="L5" s="83" t="s">
        <v>793</v>
      </c>
      <c r="M5" s="83" t="s">
        <v>798</v>
      </c>
      <c r="N5" s="83" t="s">
        <v>794</v>
      </c>
      <c r="O5" s="83" t="s">
        <v>795</v>
      </c>
      <c r="P5" s="83" t="s">
        <v>607</v>
      </c>
      <c r="Q5" s="83" t="s">
        <v>1</v>
      </c>
      <c r="R5" s="83" t="s">
        <v>2</v>
      </c>
      <c r="S5" s="83" t="s">
        <v>3</v>
      </c>
      <c r="T5" s="83" t="s">
        <v>4</v>
      </c>
      <c r="U5" s="83" t="s">
        <v>5</v>
      </c>
      <c r="V5" s="83" t="s">
        <v>6</v>
      </c>
      <c r="W5" s="83" t="s">
        <v>7</v>
      </c>
      <c r="X5" s="83" t="s">
        <v>8</v>
      </c>
      <c r="Y5" s="83" t="s">
        <v>9</v>
      </c>
      <c r="Z5" s="83" t="s">
        <v>10</v>
      </c>
      <c r="AA5" s="83" t="s">
        <v>11</v>
      </c>
      <c r="AB5" s="83" t="s">
        <v>12</v>
      </c>
      <c r="AC5" s="83" t="s">
        <v>13</v>
      </c>
      <c r="AD5" s="83" t="s">
        <v>14</v>
      </c>
      <c r="AE5" s="83" t="s">
        <v>15</v>
      </c>
      <c r="AF5" s="83" t="s">
        <v>16</v>
      </c>
      <c r="AG5" s="83" t="s">
        <v>17</v>
      </c>
      <c r="AH5" s="83" t="s">
        <v>18</v>
      </c>
      <c r="AI5" s="83" t="s">
        <v>19</v>
      </c>
      <c r="AJ5" s="83" t="s">
        <v>20</v>
      </c>
      <c r="AK5" s="83" t="s">
        <v>1069</v>
      </c>
      <c r="AL5" s="126" t="s">
        <v>307</v>
      </c>
    </row>
    <row r="6" spans="1:38" ht="26.4" x14ac:dyDescent="0.3">
      <c r="A6" s="155" t="s">
        <v>783</v>
      </c>
      <c r="B6" s="86" t="s">
        <v>412</v>
      </c>
      <c r="C6" s="86" t="s">
        <v>181</v>
      </c>
      <c r="D6" s="86" t="s">
        <v>411</v>
      </c>
      <c r="E6" s="108">
        <v>42970</v>
      </c>
      <c r="F6" s="86"/>
      <c r="G6" s="86">
        <v>0</v>
      </c>
      <c r="H6" s="86">
        <v>0</v>
      </c>
      <c r="I6" s="86">
        <v>2</v>
      </c>
      <c r="J6" s="86">
        <v>2</v>
      </c>
      <c r="K6" s="86">
        <v>0</v>
      </c>
      <c r="L6" s="86">
        <v>2</v>
      </c>
      <c r="M6" s="116">
        <v>0</v>
      </c>
      <c r="N6" s="116">
        <v>0</v>
      </c>
      <c r="O6" s="116">
        <v>0</v>
      </c>
      <c r="P6" s="117">
        <v>0</v>
      </c>
      <c r="Q6" s="117">
        <v>0</v>
      </c>
      <c r="R6" s="117">
        <v>0</v>
      </c>
      <c r="S6" s="117">
        <v>0</v>
      </c>
      <c r="T6" s="117">
        <v>0</v>
      </c>
      <c r="U6" s="117">
        <v>0</v>
      </c>
      <c r="V6" s="118">
        <v>0</v>
      </c>
      <c r="W6" s="118">
        <v>0</v>
      </c>
      <c r="X6" s="118">
        <v>0</v>
      </c>
      <c r="Y6" s="118">
        <v>0</v>
      </c>
      <c r="Z6" s="118">
        <v>0</v>
      </c>
      <c r="AA6" s="117">
        <v>0</v>
      </c>
      <c r="AB6" s="117">
        <v>0</v>
      </c>
      <c r="AC6" s="117">
        <v>0</v>
      </c>
      <c r="AD6" s="117">
        <v>0</v>
      </c>
      <c r="AE6" s="117">
        <v>0</v>
      </c>
      <c r="AF6" s="117">
        <v>0</v>
      </c>
      <c r="AG6" s="117">
        <v>0</v>
      </c>
      <c r="AH6" s="117">
        <v>0</v>
      </c>
      <c r="AI6" s="117">
        <v>0</v>
      </c>
      <c r="AJ6" s="117">
        <v>0</v>
      </c>
      <c r="AK6" s="117">
        <v>0</v>
      </c>
      <c r="AL6" s="117">
        <f>SUM(V6:Z6)</f>
        <v>0</v>
      </c>
    </row>
    <row r="7" spans="1:38" ht="26.4" x14ac:dyDescent="0.3">
      <c r="A7" s="155" t="s">
        <v>783</v>
      </c>
      <c r="B7" s="86" t="s">
        <v>546</v>
      </c>
      <c r="C7" s="86" t="s">
        <v>108</v>
      </c>
      <c r="D7" s="86" t="s">
        <v>545</v>
      </c>
      <c r="E7" s="108">
        <v>44355</v>
      </c>
      <c r="F7" s="86"/>
      <c r="G7" s="86">
        <v>0</v>
      </c>
      <c r="H7" s="86">
        <v>0</v>
      </c>
      <c r="I7" s="86">
        <v>5</v>
      </c>
      <c r="J7" s="86">
        <v>5</v>
      </c>
      <c r="K7" s="86">
        <v>0</v>
      </c>
      <c r="L7" s="86">
        <v>5</v>
      </c>
      <c r="M7" s="116">
        <v>0</v>
      </c>
      <c r="N7" s="116">
        <v>0</v>
      </c>
      <c r="O7" s="116">
        <v>0</v>
      </c>
      <c r="P7" s="117">
        <v>0</v>
      </c>
      <c r="Q7" s="117">
        <v>0</v>
      </c>
      <c r="R7" s="117">
        <v>0</v>
      </c>
      <c r="S7" s="117">
        <v>0</v>
      </c>
      <c r="T7" s="117">
        <v>0</v>
      </c>
      <c r="U7" s="117">
        <f>O7</f>
        <v>0</v>
      </c>
      <c r="V7" s="118">
        <v>0</v>
      </c>
      <c r="W7" s="118">
        <v>0</v>
      </c>
      <c r="X7" s="118">
        <v>0</v>
      </c>
      <c r="Y7" s="118">
        <v>0</v>
      </c>
      <c r="Z7" s="118">
        <v>0</v>
      </c>
      <c r="AA7" s="117">
        <v>0</v>
      </c>
      <c r="AB7" s="117">
        <v>0</v>
      </c>
      <c r="AC7" s="117">
        <v>0</v>
      </c>
      <c r="AD7" s="117">
        <v>0</v>
      </c>
      <c r="AE7" s="117">
        <v>0</v>
      </c>
      <c r="AF7" s="117">
        <v>0</v>
      </c>
      <c r="AG7" s="117">
        <v>0</v>
      </c>
      <c r="AH7" s="117">
        <v>0</v>
      </c>
      <c r="AI7" s="117">
        <v>0</v>
      </c>
      <c r="AJ7" s="117">
        <v>0</v>
      </c>
      <c r="AK7" s="117">
        <v>0</v>
      </c>
      <c r="AL7" s="117">
        <f t="shared" ref="AL7:AL70" si="0">SUM(V7:Z7)</f>
        <v>0</v>
      </c>
    </row>
    <row r="8" spans="1:38" ht="26.4" x14ac:dyDescent="0.3">
      <c r="A8" s="155" t="s">
        <v>783</v>
      </c>
      <c r="B8" s="86" t="s">
        <v>452</v>
      </c>
      <c r="C8" s="86" t="s">
        <v>181</v>
      </c>
      <c r="D8" s="86" t="s">
        <v>451</v>
      </c>
      <c r="E8" s="108">
        <v>43426</v>
      </c>
      <c r="F8" s="86"/>
      <c r="G8" s="86">
        <v>0</v>
      </c>
      <c r="H8" s="86">
        <v>0</v>
      </c>
      <c r="I8" s="86">
        <v>1</v>
      </c>
      <c r="J8" s="86">
        <v>1</v>
      </c>
      <c r="K8" s="86">
        <v>0</v>
      </c>
      <c r="L8" s="86">
        <v>1</v>
      </c>
      <c r="M8" s="116">
        <v>0</v>
      </c>
      <c r="N8" s="116">
        <v>0</v>
      </c>
      <c r="O8" s="116">
        <v>0</v>
      </c>
      <c r="P8" s="117">
        <v>0</v>
      </c>
      <c r="Q8" s="117">
        <v>0</v>
      </c>
      <c r="R8" s="117">
        <v>0</v>
      </c>
      <c r="S8" s="117">
        <v>0</v>
      </c>
      <c r="T8" s="117">
        <v>0</v>
      </c>
      <c r="U8" s="117">
        <v>0</v>
      </c>
      <c r="V8" s="118">
        <v>0</v>
      </c>
      <c r="W8" s="118">
        <v>0</v>
      </c>
      <c r="X8" s="118">
        <v>0</v>
      </c>
      <c r="Y8" s="118">
        <v>0</v>
      </c>
      <c r="Z8" s="118">
        <v>0</v>
      </c>
      <c r="AA8" s="117">
        <v>0</v>
      </c>
      <c r="AB8" s="117">
        <v>0</v>
      </c>
      <c r="AC8" s="117">
        <v>0</v>
      </c>
      <c r="AD8" s="117">
        <v>0</v>
      </c>
      <c r="AE8" s="117">
        <v>0</v>
      </c>
      <c r="AF8" s="117">
        <v>0</v>
      </c>
      <c r="AG8" s="117">
        <v>0</v>
      </c>
      <c r="AH8" s="117">
        <v>0</v>
      </c>
      <c r="AI8" s="117">
        <v>0</v>
      </c>
      <c r="AJ8" s="117">
        <v>0</v>
      </c>
      <c r="AK8" s="117">
        <v>0</v>
      </c>
      <c r="AL8" s="117">
        <f t="shared" si="0"/>
        <v>0</v>
      </c>
    </row>
    <row r="9" spans="1:38" x14ac:dyDescent="0.3">
      <c r="A9" s="155" t="s">
        <v>783</v>
      </c>
      <c r="B9" s="86" t="s">
        <v>456</v>
      </c>
      <c r="C9" s="86" t="s">
        <v>159</v>
      </c>
      <c r="D9" s="86" t="s">
        <v>455</v>
      </c>
      <c r="E9" s="108">
        <v>47106</v>
      </c>
      <c r="F9" s="86"/>
      <c r="G9" s="86">
        <v>0</v>
      </c>
      <c r="H9" s="86">
        <v>0</v>
      </c>
      <c r="I9" s="86">
        <v>2</v>
      </c>
      <c r="J9" s="86">
        <v>2</v>
      </c>
      <c r="K9" s="86">
        <v>1</v>
      </c>
      <c r="L9" s="86">
        <v>1</v>
      </c>
      <c r="M9" s="116">
        <v>0</v>
      </c>
      <c r="N9" s="116">
        <v>0</v>
      </c>
      <c r="O9" s="116">
        <v>0</v>
      </c>
      <c r="P9" s="117">
        <v>0</v>
      </c>
      <c r="Q9" s="117">
        <v>0</v>
      </c>
      <c r="R9" s="117">
        <v>0</v>
      </c>
      <c r="S9" s="117">
        <v>0</v>
      </c>
      <c r="T9" s="117">
        <v>0</v>
      </c>
      <c r="U9" s="117">
        <v>0</v>
      </c>
      <c r="V9" s="118">
        <v>0</v>
      </c>
      <c r="W9" s="118">
        <v>0</v>
      </c>
      <c r="X9" s="118">
        <v>0</v>
      </c>
      <c r="Y9" s="118">
        <v>0</v>
      </c>
      <c r="Z9" s="118">
        <v>0</v>
      </c>
      <c r="AA9" s="117">
        <v>0</v>
      </c>
      <c r="AB9" s="117">
        <v>0</v>
      </c>
      <c r="AC9" s="117">
        <v>0</v>
      </c>
      <c r="AD9" s="117">
        <v>0</v>
      </c>
      <c r="AE9" s="117">
        <v>0</v>
      </c>
      <c r="AF9" s="117">
        <v>0</v>
      </c>
      <c r="AG9" s="117">
        <v>0</v>
      </c>
      <c r="AH9" s="117">
        <v>0</v>
      </c>
      <c r="AI9" s="117">
        <v>0</v>
      </c>
      <c r="AJ9" s="117">
        <v>0</v>
      </c>
      <c r="AK9" s="117">
        <v>0</v>
      </c>
      <c r="AL9" s="117">
        <f t="shared" si="0"/>
        <v>0</v>
      </c>
    </row>
    <row r="10" spans="1:38" ht="26.4" x14ac:dyDescent="0.3">
      <c r="A10" s="155" t="s">
        <v>783</v>
      </c>
      <c r="B10" s="86" t="s">
        <v>516</v>
      </c>
      <c r="C10" s="86" t="s">
        <v>181</v>
      </c>
      <c r="D10" s="86" t="s">
        <v>515</v>
      </c>
      <c r="E10" s="108">
        <v>43720</v>
      </c>
      <c r="F10" s="86"/>
      <c r="G10" s="86">
        <v>0</v>
      </c>
      <c r="H10" s="86">
        <v>0</v>
      </c>
      <c r="I10" s="86">
        <v>1</v>
      </c>
      <c r="J10" s="86">
        <v>1</v>
      </c>
      <c r="K10" s="86">
        <v>0</v>
      </c>
      <c r="L10" s="86">
        <v>1</v>
      </c>
      <c r="M10" s="116">
        <v>0</v>
      </c>
      <c r="N10" s="116">
        <v>0</v>
      </c>
      <c r="O10" s="116">
        <v>0</v>
      </c>
      <c r="P10" s="117">
        <v>0</v>
      </c>
      <c r="Q10" s="117">
        <v>0</v>
      </c>
      <c r="R10" s="117">
        <v>0</v>
      </c>
      <c r="S10" s="117">
        <v>0</v>
      </c>
      <c r="T10" s="117">
        <v>0</v>
      </c>
      <c r="U10" s="117">
        <f>O10</f>
        <v>0</v>
      </c>
      <c r="V10" s="118">
        <v>0</v>
      </c>
      <c r="W10" s="118">
        <v>0</v>
      </c>
      <c r="X10" s="118">
        <v>0</v>
      </c>
      <c r="Y10" s="118">
        <v>0</v>
      </c>
      <c r="Z10" s="118">
        <v>0</v>
      </c>
      <c r="AA10" s="117">
        <v>0</v>
      </c>
      <c r="AB10" s="117">
        <v>0</v>
      </c>
      <c r="AC10" s="117">
        <v>0</v>
      </c>
      <c r="AD10" s="117">
        <v>0</v>
      </c>
      <c r="AE10" s="117">
        <v>0</v>
      </c>
      <c r="AF10" s="117">
        <v>0</v>
      </c>
      <c r="AG10" s="117">
        <v>0</v>
      </c>
      <c r="AH10" s="117">
        <v>0</v>
      </c>
      <c r="AI10" s="117">
        <v>0</v>
      </c>
      <c r="AJ10" s="117">
        <v>0</v>
      </c>
      <c r="AK10" s="117">
        <v>0</v>
      </c>
      <c r="AL10" s="117">
        <f t="shared" si="0"/>
        <v>0</v>
      </c>
    </row>
    <row r="11" spans="1:38" x14ac:dyDescent="0.3">
      <c r="A11" s="155" t="s">
        <v>783</v>
      </c>
      <c r="B11" s="86" t="s">
        <v>424</v>
      </c>
      <c r="C11" s="86" t="s">
        <v>113</v>
      </c>
      <c r="D11" s="86" t="s">
        <v>423</v>
      </c>
      <c r="E11" s="108">
        <v>43685</v>
      </c>
      <c r="F11" s="86"/>
      <c r="G11" s="86">
        <v>0</v>
      </c>
      <c r="H11" s="86">
        <v>0</v>
      </c>
      <c r="I11" s="86">
        <v>1</v>
      </c>
      <c r="J11" s="86">
        <v>1</v>
      </c>
      <c r="K11" s="86">
        <v>0</v>
      </c>
      <c r="L11" s="86">
        <v>1</v>
      </c>
      <c r="M11" s="116">
        <v>0</v>
      </c>
      <c r="N11" s="116">
        <v>0</v>
      </c>
      <c r="O11" s="116">
        <v>0</v>
      </c>
      <c r="P11" s="117">
        <v>0</v>
      </c>
      <c r="Q11" s="117">
        <v>0</v>
      </c>
      <c r="R11" s="117">
        <v>0</v>
      </c>
      <c r="S11" s="117">
        <v>0</v>
      </c>
      <c r="T11" s="117">
        <v>0</v>
      </c>
      <c r="U11" s="117">
        <v>0</v>
      </c>
      <c r="V11" s="118">
        <v>0</v>
      </c>
      <c r="W11" s="118">
        <v>0</v>
      </c>
      <c r="X11" s="118">
        <v>0</v>
      </c>
      <c r="Y11" s="118">
        <v>0</v>
      </c>
      <c r="Z11" s="118">
        <v>0</v>
      </c>
      <c r="AA11" s="117">
        <v>0</v>
      </c>
      <c r="AB11" s="117">
        <v>0</v>
      </c>
      <c r="AC11" s="117">
        <v>0</v>
      </c>
      <c r="AD11" s="117">
        <v>0</v>
      </c>
      <c r="AE11" s="117">
        <v>0</v>
      </c>
      <c r="AF11" s="117">
        <v>0</v>
      </c>
      <c r="AG11" s="117">
        <v>0</v>
      </c>
      <c r="AH11" s="117">
        <v>0</v>
      </c>
      <c r="AI11" s="117">
        <v>0</v>
      </c>
      <c r="AJ11" s="117">
        <v>0</v>
      </c>
      <c r="AK11" s="117">
        <v>0</v>
      </c>
      <c r="AL11" s="117">
        <f t="shared" si="0"/>
        <v>0</v>
      </c>
    </row>
    <row r="12" spans="1:38" ht="26.4" x14ac:dyDescent="0.3">
      <c r="A12" s="155" t="s">
        <v>783</v>
      </c>
      <c r="B12" s="86" t="s">
        <v>416</v>
      </c>
      <c r="C12" s="86" t="s">
        <v>113</v>
      </c>
      <c r="D12" s="86" t="s">
        <v>415</v>
      </c>
      <c r="E12" s="108">
        <v>43700</v>
      </c>
      <c r="F12" s="86"/>
      <c r="G12" s="86">
        <v>0</v>
      </c>
      <c r="H12" s="86">
        <v>0</v>
      </c>
      <c r="I12" s="86">
        <v>1</v>
      </c>
      <c r="J12" s="86">
        <v>1</v>
      </c>
      <c r="K12" s="86">
        <v>0</v>
      </c>
      <c r="L12" s="86">
        <v>1</v>
      </c>
      <c r="M12" s="116">
        <v>0</v>
      </c>
      <c r="N12" s="116">
        <v>0</v>
      </c>
      <c r="O12" s="116">
        <v>0</v>
      </c>
      <c r="P12" s="117">
        <v>0</v>
      </c>
      <c r="Q12" s="117">
        <v>0</v>
      </c>
      <c r="R12" s="117">
        <v>0</v>
      </c>
      <c r="S12" s="117">
        <v>0</v>
      </c>
      <c r="T12" s="117">
        <v>0</v>
      </c>
      <c r="U12" s="117">
        <v>0</v>
      </c>
      <c r="V12" s="118">
        <v>0</v>
      </c>
      <c r="W12" s="118">
        <v>0</v>
      </c>
      <c r="X12" s="118">
        <v>0</v>
      </c>
      <c r="Y12" s="118">
        <v>0</v>
      </c>
      <c r="Z12" s="118">
        <v>0</v>
      </c>
      <c r="AA12" s="117">
        <v>0</v>
      </c>
      <c r="AB12" s="117">
        <v>0</v>
      </c>
      <c r="AC12" s="117">
        <v>0</v>
      </c>
      <c r="AD12" s="117">
        <v>0</v>
      </c>
      <c r="AE12" s="117">
        <v>0</v>
      </c>
      <c r="AF12" s="117">
        <v>0</v>
      </c>
      <c r="AG12" s="117">
        <v>0</v>
      </c>
      <c r="AH12" s="117">
        <v>0</v>
      </c>
      <c r="AI12" s="117">
        <v>0</v>
      </c>
      <c r="AJ12" s="117">
        <v>0</v>
      </c>
      <c r="AK12" s="117">
        <v>0</v>
      </c>
      <c r="AL12" s="117">
        <f t="shared" si="0"/>
        <v>0</v>
      </c>
    </row>
    <row r="13" spans="1:38" ht="26.4" x14ac:dyDescent="0.3">
      <c r="A13" s="155" t="s">
        <v>783</v>
      </c>
      <c r="B13" s="86" t="s">
        <v>432</v>
      </c>
      <c r="C13" s="86" t="s">
        <v>181</v>
      </c>
      <c r="D13" s="86" t="s">
        <v>431</v>
      </c>
      <c r="E13" s="108">
        <v>43755</v>
      </c>
      <c r="F13" s="86"/>
      <c r="G13" s="86">
        <v>0</v>
      </c>
      <c r="H13" s="86">
        <v>0</v>
      </c>
      <c r="I13" s="86">
        <v>1</v>
      </c>
      <c r="J13" s="86">
        <v>1</v>
      </c>
      <c r="K13" s="86">
        <v>0</v>
      </c>
      <c r="L13" s="119">
        <v>1</v>
      </c>
      <c r="M13" s="116">
        <v>0</v>
      </c>
      <c r="N13" s="119">
        <v>0</v>
      </c>
      <c r="O13" s="116">
        <v>0</v>
      </c>
      <c r="P13" s="117">
        <v>0</v>
      </c>
      <c r="Q13" s="117">
        <v>0</v>
      </c>
      <c r="R13" s="117">
        <v>0</v>
      </c>
      <c r="S13" s="117">
        <v>0</v>
      </c>
      <c r="T13" s="117">
        <v>0</v>
      </c>
      <c r="U13" s="117">
        <v>0</v>
      </c>
      <c r="V13" s="118">
        <v>0</v>
      </c>
      <c r="W13" s="118">
        <v>0</v>
      </c>
      <c r="X13" s="118">
        <v>0</v>
      </c>
      <c r="Y13" s="118">
        <v>0</v>
      </c>
      <c r="Z13" s="118">
        <v>0</v>
      </c>
      <c r="AA13" s="117">
        <v>0</v>
      </c>
      <c r="AB13" s="117">
        <v>0</v>
      </c>
      <c r="AC13" s="117">
        <v>0</v>
      </c>
      <c r="AD13" s="117">
        <v>0</v>
      </c>
      <c r="AE13" s="117">
        <v>0</v>
      </c>
      <c r="AF13" s="117">
        <v>0</v>
      </c>
      <c r="AG13" s="117">
        <v>0</v>
      </c>
      <c r="AH13" s="117">
        <v>0</v>
      </c>
      <c r="AI13" s="117">
        <v>0</v>
      </c>
      <c r="AJ13" s="117">
        <v>0</v>
      </c>
      <c r="AK13" s="117">
        <v>0</v>
      </c>
      <c r="AL13" s="117">
        <f t="shared" si="0"/>
        <v>0</v>
      </c>
    </row>
    <row r="14" spans="1:38" ht="26.4" x14ac:dyDescent="0.3">
      <c r="A14" s="155" t="s">
        <v>783</v>
      </c>
      <c r="B14" s="86" t="s">
        <v>469</v>
      </c>
      <c r="C14" s="86" t="s">
        <v>108</v>
      </c>
      <c r="D14" s="86" t="s">
        <v>468</v>
      </c>
      <c r="E14" s="108">
        <v>43763</v>
      </c>
      <c r="F14" s="86"/>
      <c r="G14" s="86">
        <v>0</v>
      </c>
      <c r="H14" s="86">
        <v>0</v>
      </c>
      <c r="I14" s="86">
        <v>1</v>
      </c>
      <c r="J14" s="86">
        <v>1</v>
      </c>
      <c r="K14" s="86">
        <v>0</v>
      </c>
      <c r="L14" s="119">
        <v>1</v>
      </c>
      <c r="M14" s="116">
        <v>0</v>
      </c>
      <c r="N14" s="116">
        <v>0</v>
      </c>
      <c r="O14" s="119">
        <v>0</v>
      </c>
      <c r="P14" s="117">
        <v>0</v>
      </c>
      <c r="Q14" s="117">
        <v>0</v>
      </c>
      <c r="R14" s="117">
        <v>0</v>
      </c>
      <c r="S14" s="117">
        <v>0</v>
      </c>
      <c r="T14" s="117">
        <v>0</v>
      </c>
      <c r="U14" s="117">
        <f>O14</f>
        <v>0</v>
      </c>
      <c r="V14" s="118">
        <v>0</v>
      </c>
      <c r="W14" s="118">
        <v>0</v>
      </c>
      <c r="X14" s="118">
        <v>0</v>
      </c>
      <c r="Y14" s="118">
        <v>0</v>
      </c>
      <c r="Z14" s="118">
        <v>0</v>
      </c>
      <c r="AA14" s="117">
        <v>0</v>
      </c>
      <c r="AB14" s="117">
        <v>0</v>
      </c>
      <c r="AC14" s="117">
        <v>0</v>
      </c>
      <c r="AD14" s="117">
        <v>0</v>
      </c>
      <c r="AE14" s="117">
        <v>0</v>
      </c>
      <c r="AF14" s="117">
        <v>0</v>
      </c>
      <c r="AG14" s="117">
        <v>0</v>
      </c>
      <c r="AH14" s="117">
        <v>0</v>
      </c>
      <c r="AI14" s="117">
        <v>0</v>
      </c>
      <c r="AJ14" s="117">
        <v>0</v>
      </c>
      <c r="AK14" s="117">
        <v>0</v>
      </c>
      <c r="AL14" s="117">
        <f t="shared" si="0"/>
        <v>0</v>
      </c>
    </row>
    <row r="15" spans="1:38" ht="26.4" x14ac:dyDescent="0.3">
      <c r="A15" s="155" t="s">
        <v>783</v>
      </c>
      <c r="B15" s="86" t="s">
        <v>467</v>
      </c>
      <c r="C15" s="86" t="s">
        <v>108</v>
      </c>
      <c r="D15" s="86" t="s">
        <v>466</v>
      </c>
      <c r="E15" s="108">
        <v>43872</v>
      </c>
      <c r="F15" s="86"/>
      <c r="G15" s="86">
        <v>0</v>
      </c>
      <c r="H15" s="86">
        <v>0</v>
      </c>
      <c r="I15" s="86">
        <v>1</v>
      </c>
      <c r="J15" s="86">
        <v>1</v>
      </c>
      <c r="K15" s="86">
        <v>0</v>
      </c>
      <c r="L15" s="86">
        <v>1</v>
      </c>
      <c r="M15" s="116">
        <v>0</v>
      </c>
      <c r="N15" s="116">
        <v>0</v>
      </c>
      <c r="O15" s="116">
        <v>0</v>
      </c>
      <c r="P15" s="117">
        <v>0</v>
      </c>
      <c r="Q15" s="117">
        <v>0</v>
      </c>
      <c r="R15" s="117">
        <v>0</v>
      </c>
      <c r="S15" s="117">
        <v>0</v>
      </c>
      <c r="T15" s="117">
        <v>0</v>
      </c>
      <c r="U15" s="117">
        <f>O15</f>
        <v>0</v>
      </c>
      <c r="V15" s="118">
        <v>0</v>
      </c>
      <c r="W15" s="118">
        <v>0</v>
      </c>
      <c r="X15" s="118">
        <v>0</v>
      </c>
      <c r="Y15" s="118">
        <v>0</v>
      </c>
      <c r="Z15" s="118">
        <v>0</v>
      </c>
      <c r="AA15" s="117">
        <v>0</v>
      </c>
      <c r="AB15" s="117">
        <v>0</v>
      </c>
      <c r="AC15" s="117">
        <v>0</v>
      </c>
      <c r="AD15" s="117">
        <v>0</v>
      </c>
      <c r="AE15" s="117">
        <v>0</v>
      </c>
      <c r="AF15" s="117">
        <v>0</v>
      </c>
      <c r="AG15" s="117">
        <v>0</v>
      </c>
      <c r="AH15" s="117">
        <v>0</v>
      </c>
      <c r="AI15" s="117">
        <v>0</v>
      </c>
      <c r="AJ15" s="117">
        <v>0</v>
      </c>
      <c r="AK15" s="117">
        <v>0</v>
      </c>
      <c r="AL15" s="117">
        <f t="shared" si="0"/>
        <v>0</v>
      </c>
    </row>
    <row r="16" spans="1:38" ht="26.4" x14ac:dyDescent="0.3">
      <c r="A16" s="155" t="s">
        <v>783</v>
      </c>
      <c r="B16" s="86" t="s">
        <v>430</v>
      </c>
      <c r="C16" s="86" t="s">
        <v>181</v>
      </c>
      <c r="D16" s="86" t="s">
        <v>429</v>
      </c>
      <c r="E16" s="108">
        <v>44015</v>
      </c>
      <c r="F16" s="86"/>
      <c r="G16" s="86">
        <v>0</v>
      </c>
      <c r="H16" s="86">
        <v>0</v>
      </c>
      <c r="I16" s="86">
        <v>1</v>
      </c>
      <c r="J16" s="86">
        <v>1</v>
      </c>
      <c r="K16" s="86">
        <v>0</v>
      </c>
      <c r="L16" s="86">
        <v>1</v>
      </c>
      <c r="M16" s="116">
        <v>0</v>
      </c>
      <c r="N16" s="116">
        <v>0</v>
      </c>
      <c r="O16" s="116">
        <v>0</v>
      </c>
      <c r="P16" s="117">
        <v>0</v>
      </c>
      <c r="Q16" s="117">
        <v>0</v>
      </c>
      <c r="R16" s="117">
        <v>0</v>
      </c>
      <c r="S16" s="117">
        <v>0</v>
      </c>
      <c r="T16" s="117">
        <v>0</v>
      </c>
      <c r="U16" s="117">
        <v>0</v>
      </c>
      <c r="V16" s="118">
        <v>0</v>
      </c>
      <c r="W16" s="118">
        <v>0</v>
      </c>
      <c r="X16" s="118">
        <v>0</v>
      </c>
      <c r="Y16" s="118">
        <v>0</v>
      </c>
      <c r="Z16" s="118">
        <v>0</v>
      </c>
      <c r="AA16" s="117">
        <v>0</v>
      </c>
      <c r="AB16" s="117">
        <v>0</v>
      </c>
      <c r="AC16" s="117">
        <v>0</v>
      </c>
      <c r="AD16" s="117">
        <v>0</v>
      </c>
      <c r="AE16" s="117">
        <v>0</v>
      </c>
      <c r="AF16" s="117">
        <v>0</v>
      </c>
      <c r="AG16" s="117">
        <v>0</v>
      </c>
      <c r="AH16" s="117">
        <v>0</v>
      </c>
      <c r="AI16" s="117">
        <v>0</v>
      </c>
      <c r="AJ16" s="117">
        <v>0</v>
      </c>
      <c r="AK16" s="117">
        <v>0</v>
      </c>
      <c r="AL16" s="117">
        <f t="shared" si="0"/>
        <v>0</v>
      </c>
    </row>
    <row r="17" spans="1:38" ht="26.4" x14ac:dyDescent="0.3">
      <c r="A17" s="155" t="s">
        <v>783</v>
      </c>
      <c r="B17" s="86" t="s">
        <v>550</v>
      </c>
      <c r="C17" s="86" t="s">
        <v>181</v>
      </c>
      <c r="D17" s="86" t="s">
        <v>549</v>
      </c>
      <c r="E17" s="108">
        <v>44029</v>
      </c>
      <c r="F17" s="86"/>
      <c r="G17" s="86">
        <v>0</v>
      </c>
      <c r="H17" s="86">
        <v>0</v>
      </c>
      <c r="I17" s="86">
        <v>7</v>
      </c>
      <c r="J17" s="86">
        <v>7</v>
      </c>
      <c r="K17" s="86">
        <v>0</v>
      </c>
      <c r="L17" s="86">
        <v>7</v>
      </c>
      <c r="M17" s="116">
        <v>0</v>
      </c>
      <c r="N17" s="116">
        <v>0</v>
      </c>
      <c r="O17" s="86">
        <v>0</v>
      </c>
      <c r="P17" s="117">
        <v>0</v>
      </c>
      <c r="Q17" s="117">
        <v>0</v>
      </c>
      <c r="R17" s="117">
        <v>0</v>
      </c>
      <c r="S17" s="117">
        <v>0</v>
      </c>
      <c r="T17" s="117">
        <v>0</v>
      </c>
      <c r="U17" s="117">
        <v>0</v>
      </c>
      <c r="V17" s="118">
        <v>0</v>
      </c>
      <c r="W17" s="118">
        <v>0</v>
      </c>
      <c r="X17" s="118">
        <v>0</v>
      </c>
      <c r="Y17" s="118">
        <v>0</v>
      </c>
      <c r="Z17" s="118">
        <v>0</v>
      </c>
      <c r="AA17" s="117">
        <v>0</v>
      </c>
      <c r="AB17" s="117">
        <v>0</v>
      </c>
      <c r="AC17" s="117">
        <v>0</v>
      </c>
      <c r="AD17" s="117">
        <v>0</v>
      </c>
      <c r="AE17" s="117">
        <v>0</v>
      </c>
      <c r="AF17" s="117">
        <v>0</v>
      </c>
      <c r="AG17" s="117">
        <v>0</v>
      </c>
      <c r="AH17" s="117">
        <v>0</v>
      </c>
      <c r="AI17" s="117">
        <v>0</v>
      </c>
      <c r="AJ17" s="117">
        <v>0</v>
      </c>
      <c r="AK17" s="117">
        <v>0</v>
      </c>
      <c r="AL17" s="117">
        <f t="shared" si="0"/>
        <v>0</v>
      </c>
    </row>
    <row r="18" spans="1:38" ht="26.4" x14ac:dyDescent="0.3">
      <c r="A18" s="155" t="s">
        <v>783</v>
      </c>
      <c r="B18" s="86" t="s">
        <v>544</v>
      </c>
      <c r="C18" s="86" t="s">
        <v>108</v>
      </c>
      <c r="D18" s="86" t="s">
        <v>543</v>
      </c>
      <c r="E18" s="108">
        <v>44032</v>
      </c>
      <c r="F18" s="86"/>
      <c r="G18" s="86">
        <v>0</v>
      </c>
      <c r="H18" s="86">
        <v>0</v>
      </c>
      <c r="I18" s="86">
        <v>4</v>
      </c>
      <c r="J18" s="86">
        <v>4</v>
      </c>
      <c r="K18" s="86">
        <v>0</v>
      </c>
      <c r="L18" s="86">
        <v>4</v>
      </c>
      <c r="M18" s="116">
        <v>0</v>
      </c>
      <c r="N18" s="116">
        <v>0</v>
      </c>
      <c r="O18" s="116">
        <v>0</v>
      </c>
      <c r="P18" s="117">
        <v>0</v>
      </c>
      <c r="Q18" s="117">
        <v>0</v>
      </c>
      <c r="R18" s="117">
        <v>0</v>
      </c>
      <c r="S18" s="117">
        <v>0</v>
      </c>
      <c r="T18" s="117">
        <v>0</v>
      </c>
      <c r="U18" s="117">
        <v>0</v>
      </c>
      <c r="V18" s="118">
        <v>0</v>
      </c>
      <c r="W18" s="118">
        <v>0</v>
      </c>
      <c r="X18" s="118">
        <v>0</v>
      </c>
      <c r="Y18" s="118">
        <v>0</v>
      </c>
      <c r="Z18" s="118">
        <v>0</v>
      </c>
      <c r="AA18" s="117">
        <v>0</v>
      </c>
      <c r="AB18" s="117">
        <v>0</v>
      </c>
      <c r="AC18" s="117">
        <v>0</v>
      </c>
      <c r="AD18" s="117">
        <v>0</v>
      </c>
      <c r="AE18" s="117">
        <v>0</v>
      </c>
      <c r="AF18" s="117">
        <v>0</v>
      </c>
      <c r="AG18" s="117">
        <v>0</v>
      </c>
      <c r="AH18" s="117">
        <v>0</v>
      </c>
      <c r="AI18" s="117">
        <v>0</v>
      </c>
      <c r="AJ18" s="117">
        <v>0</v>
      </c>
      <c r="AK18" s="117">
        <v>0</v>
      </c>
      <c r="AL18" s="117">
        <f t="shared" si="0"/>
        <v>0</v>
      </c>
    </row>
    <row r="19" spans="1:38" ht="26.4" x14ac:dyDescent="0.3">
      <c r="A19" s="155" t="s">
        <v>783</v>
      </c>
      <c r="B19" s="86" t="s">
        <v>434</v>
      </c>
      <c r="C19" s="86" t="s">
        <v>113</v>
      </c>
      <c r="D19" s="86" t="s">
        <v>433</v>
      </c>
      <c r="E19" s="108">
        <v>44183</v>
      </c>
      <c r="F19" s="86"/>
      <c r="G19" s="86">
        <v>0</v>
      </c>
      <c r="H19" s="86">
        <v>0</v>
      </c>
      <c r="I19" s="86">
        <v>1</v>
      </c>
      <c r="J19" s="86">
        <v>1</v>
      </c>
      <c r="K19" s="86">
        <v>0</v>
      </c>
      <c r="L19" s="86">
        <v>1</v>
      </c>
      <c r="M19" s="116">
        <v>0</v>
      </c>
      <c r="N19" s="116">
        <v>0</v>
      </c>
      <c r="O19" s="116">
        <v>0</v>
      </c>
      <c r="P19" s="117">
        <v>0</v>
      </c>
      <c r="Q19" s="117">
        <v>0</v>
      </c>
      <c r="R19" s="117">
        <v>0</v>
      </c>
      <c r="S19" s="117">
        <v>0</v>
      </c>
      <c r="T19" s="117">
        <v>0</v>
      </c>
      <c r="U19" s="117">
        <v>0</v>
      </c>
      <c r="V19" s="118">
        <v>0</v>
      </c>
      <c r="W19" s="118">
        <v>0</v>
      </c>
      <c r="X19" s="118">
        <v>0</v>
      </c>
      <c r="Y19" s="118">
        <v>0</v>
      </c>
      <c r="Z19" s="118">
        <v>0</v>
      </c>
      <c r="AA19" s="117">
        <v>0</v>
      </c>
      <c r="AB19" s="117">
        <v>0</v>
      </c>
      <c r="AC19" s="117">
        <v>0</v>
      </c>
      <c r="AD19" s="117">
        <v>0</v>
      </c>
      <c r="AE19" s="117">
        <v>0</v>
      </c>
      <c r="AF19" s="117">
        <v>0</v>
      </c>
      <c r="AG19" s="117">
        <v>0</v>
      </c>
      <c r="AH19" s="117">
        <v>0</v>
      </c>
      <c r="AI19" s="117">
        <v>0</v>
      </c>
      <c r="AJ19" s="117">
        <v>0</v>
      </c>
      <c r="AK19" s="117">
        <v>0</v>
      </c>
      <c r="AL19" s="117">
        <f t="shared" si="0"/>
        <v>0</v>
      </c>
    </row>
    <row r="20" spans="1:38" x14ac:dyDescent="0.3">
      <c r="A20" s="155" t="s">
        <v>783</v>
      </c>
      <c r="B20" s="86" t="s">
        <v>480</v>
      </c>
      <c r="C20" s="86" t="s">
        <v>181</v>
      </c>
      <c r="D20" s="86" t="s">
        <v>479</v>
      </c>
      <c r="E20" s="108">
        <v>44895</v>
      </c>
      <c r="F20" s="86"/>
      <c r="G20" s="86">
        <v>0</v>
      </c>
      <c r="H20" s="86">
        <v>0</v>
      </c>
      <c r="I20" s="86">
        <v>1</v>
      </c>
      <c r="J20" s="86">
        <v>1</v>
      </c>
      <c r="K20" s="86">
        <v>0</v>
      </c>
      <c r="L20" s="86">
        <v>1</v>
      </c>
      <c r="M20" s="116">
        <v>0</v>
      </c>
      <c r="N20" s="116">
        <v>0</v>
      </c>
      <c r="O20" s="116">
        <v>0</v>
      </c>
      <c r="P20" s="117">
        <v>0</v>
      </c>
      <c r="Q20" s="117">
        <v>0</v>
      </c>
      <c r="R20" s="117">
        <v>0</v>
      </c>
      <c r="S20" s="117">
        <v>0</v>
      </c>
      <c r="T20" s="117">
        <v>0</v>
      </c>
      <c r="U20" s="117">
        <v>0</v>
      </c>
      <c r="V20" s="118">
        <f>O20</f>
        <v>0</v>
      </c>
      <c r="W20" s="118">
        <v>0</v>
      </c>
      <c r="X20" s="118">
        <v>0</v>
      </c>
      <c r="Y20" s="118">
        <v>0</v>
      </c>
      <c r="Z20" s="118">
        <v>0</v>
      </c>
      <c r="AA20" s="117">
        <v>0</v>
      </c>
      <c r="AB20" s="117">
        <v>0</v>
      </c>
      <c r="AC20" s="117">
        <v>0</v>
      </c>
      <c r="AD20" s="117">
        <v>0</v>
      </c>
      <c r="AE20" s="117">
        <v>0</v>
      </c>
      <c r="AF20" s="117">
        <v>0</v>
      </c>
      <c r="AG20" s="117">
        <v>0</v>
      </c>
      <c r="AH20" s="117">
        <v>0</v>
      </c>
      <c r="AI20" s="117">
        <v>0</v>
      </c>
      <c r="AJ20" s="117">
        <v>0</v>
      </c>
      <c r="AK20" s="117">
        <v>0</v>
      </c>
      <c r="AL20" s="117">
        <f t="shared" si="0"/>
        <v>0</v>
      </c>
    </row>
    <row r="21" spans="1:38" ht="26.4" x14ac:dyDescent="0.3">
      <c r="A21" s="155" t="s">
        <v>783</v>
      </c>
      <c r="B21" s="86" t="s">
        <v>498</v>
      </c>
      <c r="C21" s="86" t="s">
        <v>181</v>
      </c>
      <c r="D21" s="86" t="s">
        <v>497</v>
      </c>
      <c r="E21" s="108">
        <v>44385</v>
      </c>
      <c r="F21" s="86"/>
      <c r="G21" s="86">
        <v>0</v>
      </c>
      <c r="H21" s="86">
        <v>0</v>
      </c>
      <c r="I21" s="86">
        <v>1</v>
      </c>
      <c r="J21" s="86">
        <v>1</v>
      </c>
      <c r="K21" s="86">
        <v>0</v>
      </c>
      <c r="L21" s="86">
        <v>1</v>
      </c>
      <c r="M21" s="116">
        <v>0</v>
      </c>
      <c r="N21" s="116">
        <v>0</v>
      </c>
      <c r="O21" s="116">
        <v>0</v>
      </c>
      <c r="P21" s="117">
        <v>0</v>
      </c>
      <c r="Q21" s="117">
        <v>0</v>
      </c>
      <c r="R21" s="117">
        <v>0</v>
      </c>
      <c r="S21" s="117">
        <v>0</v>
      </c>
      <c r="T21" s="117">
        <v>0</v>
      </c>
      <c r="U21" s="117">
        <v>0</v>
      </c>
      <c r="V21" s="118">
        <f>O21</f>
        <v>0</v>
      </c>
      <c r="W21" s="118">
        <v>0</v>
      </c>
      <c r="X21" s="118">
        <v>0</v>
      </c>
      <c r="Y21" s="118">
        <v>0</v>
      </c>
      <c r="Z21" s="118">
        <v>0</v>
      </c>
      <c r="AA21" s="117">
        <v>0</v>
      </c>
      <c r="AB21" s="117">
        <v>0</v>
      </c>
      <c r="AC21" s="117">
        <v>0</v>
      </c>
      <c r="AD21" s="117">
        <v>0</v>
      </c>
      <c r="AE21" s="117">
        <v>0</v>
      </c>
      <c r="AF21" s="117">
        <v>0</v>
      </c>
      <c r="AG21" s="117">
        <v>0</v>
      </c>
      <c r="AH21" s="117">
        <v>0</v>
      </c>
      <c r="AI21" s="117">
        <v>0</v>
      </c>
      <c r="AJ21" s="117">
        <v>0</v>
      </c>
      <c r="AK21" s="117">
        <v>0</v>
      </c>
      <c r="AL21" s="117">
        <f t="shared" si="0"/>
        <v>0</v>
      </c>
    </row>
    <row r="22" spans="1:38" ht="26.4" x14ac:dyDescent="0.3">
      <c r="A22" s="155" t="s">
        <v>783</v>
      </c>
      <c r="B22" s="86" t="s">
        <v>482</v>
      </c>
      <c r="C22" s="86" t="s">
        <v>181</v>
      </c>
      <c r="D22" s="86" t="s">
        <v>481</v>
      </c>
      <c r="E22" s="108">
        <v>44365</v>
      </c>
      <c r="F22" s="86"/>
      <c r="G22" s="86">
        <v>0</v>
      </c>
      <c r="H22" s="86">
        <v>0</v>
      </c>
      <c r="I22" s="86">
        <v>1</v>
      </c>
      <c r="J22" s="86">
        <v>1</v>
      </c>
      <c r="K22" s="86">
        <v>0</v>
      </c>
      <c r="L22" s="86">
        <v>1</v>
      </c>
      <c r="M22" s="116">
        <v>0</v>
      </c>
      <c r="N22" s="116">
        <v>0</v>
      </c>
      <c r="O22" s="116">
        <v>0</v>
      </c>
      <c r="P22" s="117">
        <v>0</v>
      </c>
      <c r="Q22" s="117">
        <v>0</v>
      </c>
      <c r="R22" s="117">
        <v>0</v>
      </c>
      <c r="S22" s="117">
        <v>0</v>
      </c>
      <c r="T22" s="117">
        <v>0</v>
      </c>
      <c r="U22" s="117">
        <v>0</v>
      </c>
      <c r="V22" s="118">
        <v>0</v>
      </c>
      <c r="W22" s="118">
        <v>0</v>
      </c>
      <c r="X22" s="118">
        <v>0</v>
      </c>
      <c r="Y22" s="118">
        <v>0</v>
      </c>
      <c r="Z22" s="118">
        <v>0</v>
      </c>
      <c r="AA22" s="117">
        <v>0</v>
      </c>
      <c r="AB22" s="117">
        <v>0</v>
      </c>
      <c r="AC22" s="117">
        <v>0</v>
      </c>
      <c r="AD22" s="117">
        <v>0</v>
      </c>
      <c r="AE22" s="117">
        <v>0</v>
      </c>
      <c r="AF22" s="117">
        <v>0</v>
      </c>
      <c r="AG22" s="117">
        <v>0</v>
      </c>
      <c r="AH22" s="117">
        <v>0</v>
      </c>
      <c r="AI22" s="117">
        <v>0</v>
      </c>
      <c r="AJ22" s="117">
        <v>0</v>
      </c>
      <c r="AK22" s="117">
        <v>0</v>
      </c>
      <c r="AL22" s="117">
        <f t="shared" si="0"/>
        <v>0</v>
      </c>
    </row>
    <row r="23" spans="1:38" ht="26.4" x14ac:dyDescent="0.3">
      <c r="A23" s="155" t="s">
        <v>783</v>
      </c>
      <c r="B23" s="86" t="s">
        <v>475</v>
      </c>
      <c r="C23" s="86" t="s">
        <v>108</v>
      </c>
      <c r="D23" s="86" t="s">
        <v>476</v>
      </c>
      <c r="E23" s="108">
        <v>44686</v>
      </c>
      <c r="F23" s="86"/>
      <c r="G23" s="86">
        <v>0</v>
      </c>
      <c r="H23" s="86">
        <v>0</v>
      </c>
      <c r="I23" s="86">
        <v>1</v>
      </c>
      <c r="J23" s="86">
        <v>1</v>
      </c>
      <c r="K23" s="86">
        <v>0</v>
      </c>
      <c r="L23" s="86">
        <v>1</v>
      </c>
      <c r="M23" s="116">
        <v>0</v>
      </c>
      <c r="N23" s="116">
        <v>0</v>
      </c>
      <c r="O23" s="116">
        <v>0</v>
      </c>
      <c r="P23" s="117">
        <v>0</v>
      </c>
      <c r="Q23" s="117">
        <v>0</v>
      </c>
      <c r="R23" s="117">
        <v>0</v>
      </c>
      <c r="S23" s="117">
        <v>0</v>
      </c>
      <c r="T23" s="117">
        <v>0</v>
      </c>
      <c r="U23" s="117">
        <v>0</v>
      </c>
      <c r="V23" s="118">
        <f>O23</f>
        <v>0</v>
      </c>
      <c r="W23" s="118">
        <v>0</v>
      </c>
      <c r="X23" s="118">
        <v>0</v>
      </c>
      <c r="Y23" s="118">
        <v>0</v>
      </c>
      <c r="Z23" s="118">
        <v>0</v>
      </c>
      <c r="AA23" s="117">
        <v>0</v>
      </c>
      <c r="AB23" s="117">
        <v>0</v>
      </c>
      <c r="AC23" s="117">
        <v>0</v>
      </c>
      <c r="AD23" s="117">
        <v>0</v>
      </c>
      <c r="AE23" s="117">
        <v>0</v>
      </c>
      <c r="AF23" s="117">
        <v>0</v>
      </c>
      <c r="AG23" s="117">
        <v>0</v>
      </c>
      <c r="AH23" s="117">
        <v>0</v>
      </c>
      <c r="AI23" s="117">
        <v>0</v>
      </c>
      <c r="AJ23" s="117">
        <v>0</v>
      </c>
      <c r="AK23" s="117">
        <v>0</v>
      </c>
      <c r="AL23" s="117">
        <f t="shared" si="0"/>
        <v>0</v>
      </c>
    </row>
    <row r="24" spans="1:38" x14ac:dyDescent="0.3">
      <c r="A24" s="155" t="s">
        <v>783</v>
      </c>
      <c r="B24" s="86" t="s">
        <v>395</v>
      </c>
      <c r="C24" s="86" t="s">
        <v>108</v>
      </c>
      <c r="D24" s="86" t="s">
        <v>394</v>
      </c>
      <c r="E24" s="108">
        <v>44628</v>
      </c>
      <c r="F24" s="86"/>
      <c r="G24" s="86">
        <v>0</v>
      </c>
      <c r="H24" s="86">
        <v>0</v>
      </c>
      <c r="I24" s="86">
        <v>4</v>
      </c>
      <c r="J24" s="86">
        <v>4</v>
      </c>
      <c r="K24" s="86">
        <v>0</v>
      </c>
      <c r="L24" s="86">
        <v>4</v>
      </c>
      <c r="M24" s="116">
        <v>0</v>
      </c>
      <c r="N24" s="116">
        <v>0</v>
      </c>
      <c r="O24" s="116">
        <v>0</v>
      </c>
      <c r="P24" s="117">
        <v>0</v>
      </c>
      <c r="Q24" s="117">
        <v>0</v>
      </c>
      <c r="R24" s="117">
        <v>0</v>
      </c>
      <c r="S24" s="117">
        <v>0</v>
      </c>
      <c r="T24" s="117">
        <v>0</v>
      </c>
      <c r="U24" s="117">
        <v>0</v>
      </c>
      <c r="V24" s="118">
        <v>0</v>
      </c>
      <c r="W24" s="118">
        <v>0</v>
      </c>
      <c r="X24" s="118">
        <v>0</v>
      </c>
      <c r="Y24" s="118">
        <v>0</v>
      </c>
      <c r="Z24" s="118">
        <v>0</v>
      </c>
      <c r="AA24" s="117">
        <v>0</v>
      </c>
      <c r="AB24" s="117">
        <v>0</v>
      </c>
      <c r="AC24" s="117">
        <v>0</v>
      </c>
      <c r="AD24" s="117">
        <v>0</v>
      </c>
      <c r="AE24" s="117">
        <v>0</v>
      </c>
      <c r="AF24" s="117">
        <v>0</v>
      </c>
      <c r="AG24" s="117">
        <v>0</v>
      </c>
      <c r="AH24" s="117">
        <v>0</v>
      </c>
      <c r="AI24" s="117">
        <v>0</v>
      </c>
      <c r="AJ24" s="117">
        <v>0</v>
      </c>
      <c r="AK24" s="117">
        <v>0</v>
      </c>
      <c r="AL24" s="117">
        <f t="shared" si="0"/>
        <v>0</v>
      </c>
    </row>
    <row r="25" spans="1:38" ht="26.4" x14ac:dyDescent="0.3">
      <c r="A25" s="155" t="s">
        <v>783</v>
      </c>
      <c r="B25" s="86" t="s">
        <v>528</v>
      </c>
      <c r="C25" s="86" t="s">
        <v>181</v>
      </c>
      <c r="D25" s="86" t="s">
        <v>527</v>
      </c>
      <c r="E25" s="108">
        <v>44679</v>
      </c>
      <c r="F25" s="86"/>
      <c r="G25" s="86">
        <v>0</v>
      </c>
      <c r="H25" s="86">
        <v>0</v>
      </c>
      <c r="I25" s="86">
        <v>2</v>
      </c>
      <c r="J25" s="86">
        <v>2</v>
      </c>
      <c r="K25" s="86">
        <v>0</v>
      </c>
      <c r="L25" s="86">
        <v>2</v>
      </c>
      <c r="M25" s="116">
        <v>0</v>
      </c>
      <c r="N25" s="116">
        <v>0</v>
      </c>
      <c r="O25" s="116">
        <v>0</v>
      </c>
      <c r="P25" s="117">
        <v>0</v>
      </c>
      <c r="Q25" s="117">
        <v>0</v>
      </c>
      <c r="R25" s="117">
        <v>0</v>
      </c>
      <c r="S25" s="117">
        <v>0</v>
      </c>
      <c r="T25" s="117">
        <v>0</v>
      </c>
      <c r="U25" s="117">
        <v>0</v>
      </c>
      <c r="V25" s="118">
        <f>O25</f>
        <v>0</v>
      </c>
      <c r="W25" s="118">
        <v>0</v>
      </c>
      <c r="X25" s="118">
        <v>0</v>
      </c>
      <c r="Y25" s="118">
        <v>0</v>
      </c>
      <c r="Z25" s="118">
        <v>0</v>
      </c>
      <c r="AA25" s="117">
        <v>0</v>
      </c>
      <c r="AB25" s="117">
        <v>0</v>
      </c>
      <c r="AC25" s="117">
        <v>0</v>
      </c>
      <c r="AD25" s="117">
        <v>0</v>
      </c>
      <c r="AE25" s="117">
        <v>0</v>
      </c>
      <c r="AF25" s="117">
        <v>0</v>
      </c>
      <c r="AG25" s="117">
        <v>0</v>
      </c>
      <c r="AH25" s="117">
        <v>0</v>
      </c>
      <c r="AI25" s="117">
        <v>0</v>
      </c>
      <c r="AJ25" s="117">
        <v>0</v>
      </c>
      <c r="AK25" s="117">
        <v>0</v>
      </c>
      <c r="AL25" s="117">
        <f t="shared" si="0"/>
        <v>0</v>
      </c>
    </row>
    <row r="26" spans="1:38" ht="26.4" x14ac:dyDescent="0.3">
      <c r="A26" s="155" t="s">
        <v>783</v>
      </c>
      <c r="B26" s="86" t="s">
        <v>406</v>
      </c>
      <c r="C26" s="86" t="s">
        <v>108</v>
      </c>
      <c r="D26" s="86" t="s">
        <v>405</v>
      </c>
      <c r="E26" s="108">
        <v>44621</v>
      </c>
      <c r="F26" s="86"/>
      <c r="G26" s="86">
        <v>0</v>
      </c>
      <c r="H26" s="86">
        <v>0</v>
      </c>
      <c r="I26" s="86">
        <v>3</v>
      </c>
      <c r="J26" s="86">
        <v>3</v>
      </c>
      <c r="K26" s="86">
        <v>0</v>
      </c>
      <c r="L26" s="86">
        <v>3</v>
      </c>
      <c r="M26" s="116">
        <v>0</v>
      </c>
      <c r="N26" s="116">
        <v>0</v>
      </c>
      <c r="O26" s="116">
        <v>0</v>
      </c>
      <c r="P26" s="117">
        <v>0</v>
      </c>
      <c r="Q26" s="117">
        <v>0</v>
      </c>
      <c r="R26" s="117">
        <v>0</v>
      </c>
      <c r="S26" s="117">
        <v>0</v>
      </c>
      <c r="T26" s="117">
        <v>0</v>
      </c>
      <c r="U26" s="117">
        <v>0</v>
      </c>
      <c r="V26" s="118">
        <v>0</v>
      </c>
      <c r="W26" s="118">
        <v>0</v>
      </c>
      <c r="X26" s="118">
        <v>0</v>
      </c>
      <c r="Y26" s="118">
        <v>0</v>
      </c>
      <c r="Z26" s="118">
        <v>0</v>
      </c>
      <c r="AA26" s="117">
        <v>0</v>
      </c>
      <c r="AB26" s="117">
        <v>0</v>
      </c>
      <c r="AC26" s="117">
        <v>0</v>
      </c>
      <c r="AD26" s="117">
        <v>0</v>
      </c>
      <c r="AE26" s="117">
        <v>0</v>
      </c>
      <c r="AF26" s="117">
        <v>0</v>
      </c>
      <c r="AG26" s="117">
        <v>0</v>
      </c>
      <c r="AH26" s="117">
        <v>0</v>
      </c>
      <c r="AI26" s="117">
        <v>0</v>
      </c>
      <c r="AJ26" s="117">
        <v>0</v>
      </c>
      <c r="AK26" s="117">
        <v>0</v>
      </c>
      <c r="AL26" s="117">
        <f t="shared" si="0"/>
        <v>0</v>
      </c>
    </row>
    <row r="27" spans="1:38" x14ac:dyDescent="0.3">
      <c r="A27" s="155" t="s">
        <v>783</v>
      </c>
      <c r="B27" s="86" t="s">
        <v>488</v>
      </c>
      <c r="C27" s="86" t="s">
        <v>113</v>
      </c>
      <c r="D27" s="86" t="s">
        <v>487</v>
      </c>
      <c r="E27" s="108">
        <v>44441</v>
      </c>
      <c r="F27" s="86"/>
      <c r="G27" s="86">
        <v>0</v>
      </c>
      <c r="H27" s="86">
        <v>0</v>
      </c>
      <c r="I27" s="86">
        <v>1</v>
      </c>
      <c r="J27" s="86">
        <v>1</v>
      </c>
      <c r="K27" s="86">
        <v>0</v>
      </c>
      <c r="L27" s="86">
        <v>1</v>
      </c>
      <c r="M27" s="116">
        <v>0</v>
      </c>
      <c r="N27" s="116">
        <v>0</v>
      </c>
      <c r="O27" s="116">
        <v>0</v>
      </c>
      <c r="P27" s="117">
        <v>0</v>
      </c>
      <c r="Q27" s="117">
        <v>0</v>
      </c>
      <c r="R27" s="117">
        <v>0</v>
      </c>
      <c r="S27" s="117">
        <v>0</v>
      </c>
      <c r="T27" s="117">
        <v>0</v>
      </c>
      <c r="U27" s="117">
        <v>0</v>
      </c>
      <c r="V27" s="118">
        <f>O27</f>
        <v>0</v>
      </c>
      <c r="W27" s="118">
        <v>0</v>
      </c>
      <c r="X27" s="118">
        <v>0</v>
      </c>
      <c r="Y27" s="118">
        <v>0</v>
      </c>
      <c r="Z27" s="118">
        <v>0</v>
      </c>
      <c r="AA27" s="117">
        <v>0</v>
      </c>
      <c r="AB27" s="117">
        <v>0</v>
      </c>
      <c r="AC27" s="117">
        <v>0</v>
      </c>
      <c r="AD27" s="117">
        <v>0</v>
      </c>
      <c r="AE27" s="117">
        <v>0</v>
      </c>
      <c r="AF27" s="117">
        <v>0</v>
      </c>
      <c r="AG27" s="117">
        <v>0</v>
      </c>
      <c r="AH27" s="117">
        <v>0</v>
      </c>
      <c r="AI27" s="117">
        <v>0</v>
      </c>
      <c r="AJ27" s="117">
        <v>0</v>
      </c>
      <c r="AK27" s="117">
        <v>0</v>
      </c>
      <c r="AL27" s="117">
        <f t="shared" si="0"/>
        <v>0</v>
      </c>
    </row>
    <row r="28" spans="1:38" ht="26.4" x14ac:dyDescent="0.3">
      <c r="A28" s="155" t="s">
        <v>783</v>
      </c>
      <c r="B28" s="86" t="s">
        <v>534</v>
      </c>
      <c r="C28" s="86" t="s">
        <v>181</v>
      </c>
      <c r="D28" s="86" t="s">
        <v>533</v>
      </c>
      <c r="E28" s="108">
        <v>44456</v>
      </c>
      <c r="F28" s="86"/>
      <c r="G28" s="86">
        <v>0</v>
      </c>
      <c r="H28" s="86">
        <v>0</v>
      </c>
      <c r="I28" s="86">
        <v>2</v>
      </c>
      <c r="J28" s="86">
        <v>2</v>
      </c>
      <c r="K28" s="86">
        <v>0</v>
      </c>
      <c r="L28" s="86">
        <v>2</v>
      </c>
      <c r="M28" s="116">
        <v>0</v>
      </c>
      <c r="N28" s="116">
        <v>0</v>
      </c>
      <c r="O28" s="116">
        <v>0</v>
      </c>
      <c r="P28" s="117">
        <v>0</v>
      </c>
      <c r="Q28" s="117">
        <v>0</v>
      </c>
      <c r="R28" s="117">
        <v>0</v>
      </c>
      <c r="S28" s="117">
        <v>0</v>
      </c>
      <c r="T28" s="117">
        <v>0</v>
      </c>
      <c r="U28" s="117">
        <v>0</v>
      </c>
      <c r="V28" s="118">
        <f>O28</f>
        <v>0</v>
      </c>
      <c r="W28" s="118">
        <v>0</v>
      </c>
      <c r="X28" s="118">
        <v>0</v>
      </c>
      <c r="Y28" s="118">
        <v>0</v>
      </c>
      <c r="Z28" s="118">
        <v>0</v>
      </c>
      <c r="AA28" s="117">
        <v>0</v>
      </c>
      <c r="AB28" s="117">
        <v>0</v>
      </c>
      <c r="AC28" s="117">
        <v>0</v>
      </c>
      <c r="AD28" s="117">
        <v>0</v>
      </c>
      <c r="AE28" s="117">
        <v>0</v>
      </c>
      <c r="AF28" s="117">
        <v>0</v>
      </c>
      <c r="AG28" s="117">
        <v>0</v>
      </c>
      <c r="AH28" s="117">
        <v>0</v>
      </c>
      <c r="AI28" s="117">
        <v>0</v>
      </c>
      <c r="AJ28" s="117">
        <v>0</v>
      </c>
      <c r="AK28" s="117">
        <v>0</v>
      </c>
      <c r="AL28" s="117">
        <f t="shared" si="0"/>
        <v>0</v>
      </c>
    </row>
    <row r="29" spans="1:38" ht="26.4" x14ac:dyDescent="0.3">
      <c r="A29" s="155" t="s">
        <v>783</v>
      </c>
      <c r="B29" s="86" t="s">
        <v>532</v>
      </c>
      <c r="C29" s="86" t="s">
        <v>108</v>
      </c>
      <c r="D29" s="86" t="s">
        <v>531</v>
      </c>
      <c r="E29" s="108">
        <v>44453</v>
      </c>
      <c r="F29" s="86"/>
      <c r="G29" s="86">
        <v>0</v>
      </c>
      <c r="H29" s="86">
        <v>0</v>
      </c>
      <c r="I29" s="86">
        <v>2</v>
      </c>
      <c r="J29" s="86">
        <v>2</v>
      </c>
      <c r="K29" s="86">
        <v>0</v>
      </c>
      <c r="L29" s="86">
        <v>2</v>
      </c>
      <c r="M29" s="116">
        <v>0</v>
      </c>
      <c r="N29" s="116">
        <v>0</v>
      </c>
      <c r="O29" s="116">
        <v>0</v>
      </c>
      <c r="P29" s="117">
        <v>0</v>
      </c>
      <c r="Q29" s="117">
        <v>0</v>
      </c>
      <c r="R29" s="117">
        <v>0</v>
      </c>
      <c r="S29" s="117">
        <v>0</v>
      </c>
      <c r="T29" s="117">
        <v>0</v>
      </c>
      <c r="U29" s="117">
        <v>0</v>
      </c>
      <c r="V29" s="118">
        <f>O29</f>
        <v>0</v>
      </c>
      <c r="W29" s="118">
        <v>0</v>
      </c>
      <c r="X29" s="118">
        <v>0</v>
      </c>
      <c r="Y29" s="118">
        <v>0</v>
      </c>
      <c r="Z29" s="118">
        <v>0</v>
      </c>
      <c r="AA29" s="117">
        <v>0</v>
      </c>
      <c r="AB29" s="117">
        <v>0</v>
      </c>
      <c r="AC29" s="117">
        <v>0</v>
      </c>
      <c r="AD29" s="117">
        <v>0</v>
      </c>
      <c r="AE29" s="117">
        <v>0</v>
      </c>
      <c r="AF29" s="117">
        <v>0</v>
      </c>
      <c r="AG29" s="117">
        <v>0</v>
      </c>
      <c r="AH29" s="117">
        <v>0</v>
      </c>
      <c r="AI29" s="117">
        <v>0</v>
      </c>
      <c r="AJ29" s="117">
        <v>0</v>
      </c>
      <c r="AK29" s="117">
        <v>0</v>
      </c>
      <c r="AL29" s="117">
        <f t="shared" si="0"/>
        <v>0</v>
      </c>
    </row>
    <row r="30" spans="1:38" x14ac:dyDescent="0.3">
      <c r="A30" s="155" t="s">
        <v>783</v>
      </c>
      <c r="B30" s="86" t="s">
        <v>362</v>
      </c>
      <c r="C30" s="86" t="s">
        <v>113</v>
      </c>
      <c r="D30" s="86" t="s">
        <v>361</v>
      </c>
      <c r="E30" s="108">
        <v>45029</v>
      </c>
      <c r="F30" s="86"/>
      <c r="G30" s="86">
        <v>0</v>
      </c>
      <c r="H30" s="86">
        <v>0</v>
      </c>
      <c r="I30" s="86">
        <v>2</v>
      </c>
      <c r="J30" s="86">
        <v>2</v>
      </c>
      <c r="K30" s="86">
        <v>0</v>
      </c>
      <c r="L30" s="86">
        <v>2</v>
      </c>
      <c r="M30" s="116">
        <v>0</v>
      </c>
      <c r="N30" s="116">
        <v>0</v>
      </c>
      <c r="O30" s="116">
        <v>0</v>
      </c>
      <c r="P30" s="117">
        <v>0</v>
      </c>
      <c r="Q30" s="117">
        <v>0</v>
      </c>
      <c r="R30" s="117">
        <v>0</v>
      </c>
      <c r="S30" s="117">
        <v>0</v>
      </c>
      <c r="T30" s="117">
        <v>0</v>
      </c>
      <c r="U30" s="117">
        <v>0</v>
      </c>
      <c r="V30" s="118">
        <v>0</v>
      </c>
      <c r="W30" s="118">
        <v>0</v>
      </c>
      <c r="X30" s="118">
        <v>0</v>
      </c>
      <c r="Y30" s="118">
        <v>0</v>
      </c>
      <c r="Z30" s="118">
        <v>0</v>
      </c>
      <c r="AA30" s="117">
        <v>0</v>
      </c>
      <c r="AB30" s="117">
        <v>0</v>
      </c>
      <c r="AC30" s="117">
        <v>0</v>
      </c>
      <c r="AD30" s="117">
        <v>0</v>
      </c>
      <c r="AE30" s="117">
        <v>0</v>
      </c>
      <c r="AF30" s="117">
        <v>0</v>
      </c>
      <c r="AG30" s="117">
        <v>0</v>
      </c>
      <c r="AH30" s="117">
        <v>0</v>
      </c>
      <c r="AI30" s="117">
        <v>0</v>
      </c>
      <c r="AJ30" s="117">
        <v>0</v>
      </c>
      <c r="AK30" s="117">
        <v>0</v>
      </c>
      <c r="AL30" s="117">
        <f t="shared" si="0"/>
        <v>0</v>
      </c>
    </row>
    <row r="31" spans="1:38" ht="26.4" x14ac:dyDescent="0.3">
      <c r="A31" s="155" t="s">
        <v>783</v>
      </c>
      <c r="B31" s="86" t="s">
        <v>457</v>
      </c>
      <c r="C31" s="86" t="s">
        <v>113</v>
      </c>
      <c r="D31" s="86" t="s">
        <v>111</v>
      </c>
      <c r="E31" s="108">
        <v>44650</v>
      </c>
      <c r="F31" s="86"/>
      <c r="G31" s="86">
        <v>0</v>
      </c>
      <c r="H31" s="86">
        <v>0</v>
      </c>
      <c r="I31" s="86">
        <v>9</v>
      </c>
      <c r="J31" s="86">
        <v>9</v>
      </c>
      <c r="K31" s="86">
        <v>0</v>
      </c>
      <c r="L31" s="86">
        <v>9</v>
      </c>
      <c r="M31" s="116">
        <v>0</v>
      </c>
      <c r="N31" s="116">
        <v>0</v>
      </c>
      <c r="O31" s="116">
        <v>0</v>
      </c>
      <c r="P31" s="117">
        <v>0</v>
      </c>
      <c r="Q31" s="117">
        <v>0</v>
      </c>
      <c r="R31" s="117">
        <v>0</v>
      </c>
      <c r="S31" s="117">
        <v>0</v>
      </c>
      <c r="T31" s="117">
        <v>0</v>
      </c>
      <c r="U31" s="117">
        <v>0</v>
      </c>
      <c r="V31" s="118">
        <v>0</v>
      </c>
      <c r="W31" s="118">
        <v>0</v>
      </c>
      <c r="X31" s="118">
        <v>0</v>
      </c>
      <c r="Y31" s="118">
        <v>0</v>
      </c>
      <c r="Z31" s="118">
        <v>0</v>
      </c>
      <c r="AA31" s="117">
        <v>0</v>
      </c>
      <c r="AB31" s="117">
        <v>0</v>
      </c>
      <c r="AC31" s="117">
        <v>0</v>
      </c>
      <c r="AD31" s="117">
        <v>0</v>
      </c>
      <c r="AE31" s="117">
        <v>0</v>
      </c>
      <c r="AF31" s="117">
        <v>0</v>
      </c>
      <c r="AG31" s="117">
        <v>0</v>
      </c>
      <c r="AH31" s="117">
        <v>0</v>
      </c>
      <c r="AI31" s="117">
        <v>0</v>
      </c>
      <c r="AJ31" s="117">
        <v>0</v>
      </c>
      <c r="AK31" s="117">
        <v>0</v>
      </c>
      <c r="AL31" s="117">
        <f t="shared" si="0"/>
        <v>0</v>
      </c>
    </row>
    <row r="32" spans="1:38" ht="26.4" x14ac:dyDescent="0.3">
      <c r="A32" s="155" t="s">
        <v>783</v>
      </c>
      <c r="B32" s="86" t="s">
        <v>512</v>
      </c>
      <c r="C32" s="86" t="s">
        <v>181</v>
      </c>
      <c r="D32" s="86" t="s">
        <v>511</v>
      </c>
      <c r="E32" s="108">
        <v>44540</v>
      </c>
      <c r="F32" s="86"/>
      <c r="G32" s="86">
        <v>0</v>
      </c>
      <c r="H32" s="86">
        <v>0</v>
      </c>
      <c r="I32" s="86">
        <v>1</v>
      </c>
      <c r="J32" s="86">
        <v>1</v>
      </c>
      <c r="K32" s="86">
        <v>0</v>
      </c>
      <c r="L32" s="86">
        <v>1</v>
      </c>
      <c r="M32" s="116">
        <v>0</v>
      </c>
      <c r="N32" s="116">
        <v>0</v>
      </c>
      <c r="O32" s="116">
        <v>0</v>
      </c>
      <c r="P32" s="117">
        <v>0</v>
      </c>
      <c r="Q32" s="117">
        <v>0</v>
      </c>
      <c r="R32" s="117">
        <v>0</v>
      </c>
      <c r="S32" s="117">
        <v>0</v>
      </c>
      <c r="T32" s="117">
        <v>0</v>
      </c>
      <c r="U32" s="117">
        <v>0</v>
      </c>
      <c r="V32" s="118">
        <f>O32</f>
        <v>0</v>
      </c>
      <c r="W32" s="118">
        <v>0</v>
      </c>
      <c r="X32" s="118">
        <v>0</v>
      </c>
      <c r="Y32" s="118">
        <v>0</v>
      </c>
      <c r="Z32" s="118">
        <v>0</v>
      </c>
      <c r="AA32" s="117">
        <v>0</v>
      </c>
      <c r="AB32" s="117">
        <v>0</v>
      </c>
      <c r="AC32" s="117">
        <v>0</v>
      </c>
      <c r="AD32" s="117">
        <v>0</v>
      </c>
      <c r="AE32" s="117">
        <v>0</v>
      </c>
      <c r="AF32" s="117">
        <v>0</v>
      </c>
      <c r="AG32" s="117">
        <v>0</v>
      </c>
      <c r="AH32" s="117">
        <v>0</v>
      </c>
      <c r="AI32" s="117">
        <v>0</v>
      </c>
      <c r="AJ32" s="117">
        <v>0</v>
      </c>
      <c r="AK32" s="117">
        <v>0</v>
      </c>
      <c r="AL32" s="117">
        <f t="shared" si="0"/>
        <v>0</v>
      </c>
    </row>
    <row r="33" spans="1:38" x14ac:dyDescent="0.3">
      <c r="A33" s="155" t="s">
        <v>783</v>
      </c>
      <c r="B33" s="86" t="s">
        <v>402</v>
      </c>
      <c r="C33" s="86" t="s">
        <v>108</v>
      </c>
      <c r="D33" s="86" t="s">
        <v>401</v>
      </c>
      <c r="E33" s="108">
        <v>44587</v>
      </c>
      <c r="F33" s="86"/>
      <c r="G33" s="86">
        <v>0</v>
      </c>
      <c r="H33" s="86">
        <v>0</v>
      </c>
      <c r="I33" s="86">
        <v>3</v>
      </c>
      <c r="J33" s="86">
        <v>3</v>
      </c>
      <c r="K33" s="86">
        <v>0</v>
      </c>
      <c r="L33" s="86">
        <v>3</v>
      </c>
      <c r="M33" s="116">
        <v>0</v>
      </c>
      <c r="N33" s="116">
        <v>0</v>
      </c>
      <c r="O33" s="116">
        <v>0</v>
      </c>
      <c r="P33" s="117">
        <v>0</v>
      </c>
      <c r="Q33" s="117">
        <v>0</v>
      </c>
      <c r="R33" s="117">
        <v>0</v>
      </c>
      <c r="S33" s="117">
        <v>0</v>
      </c>
      <c r="T33" s="117">
        <v>0</v>
      </c>
      <c r="U33" s="117">
        <v>0</v>
      </c>
      <c r="V33" s="118">
        <v>0</v>
      </c>
      <c r="W33" s="118">
        <v>0</v>
      </c>
      <c r="X33" s="118">
        <v>0</v>
      </c>
      <c r="Y33" s="118">
        <v>0</v>
      </c>
      <c r="Z33" s="118">
        <v>0</v>
      </c>
      <c r="AA33" s="117">
        <v>0</v>
      </c>
      <c r="AB33" s="117">
        <v>0</v>
      </c>
      <c r="AC33" s="117">
        <v>0</v>
      </c>
      <c r="AD33" s="117">
        <v>0</v>
      </c>
      <c r="AE33" s="117">
        <v>0</v>
      </c>
      <c r="AF33" s="117">
        <v>0</v>
      </c>
      <c r="AG33" s="117">
        <v>0</v>
      </c>
      <c r="AH33" s="117">
        <v>0</v>
      </c>
      <c r="AI33" s="117">
        <v>0</v>
      </c>
      <c r="AJ33" s="117">
        <v>0</v>
      </c>
      <c r="AK33" s="117">
        <v>0</v>
      </c>
      <c r="AL33" s="117">
        <f t="shared" si="0"/>
        <v>0</v>
      </c>
    </row>
    <row r="34" spans="1:38" ht="26.4" x14ac:dyDescent="0.3">
      <c r="A34" s="155" t="s">
        <v>783</v>
      </c>
      <c r="B34" s="86" t="s">
        <v>508</v>
      </c>
      <c r="C34" s="86" t="s">
        <v>181</v>
      </c>
      <c r="D34" s="86" t="s">
        <v>507</v>
      </c>
      <c r="E34" s="108">
        <v>44547</v>
      </c>
      <c r="F34" s="86"/>
      <c r="G34" s="86">
        <v>0</v>
      </c>
      <c r="H34" s="86">
        <v>0</v>
      </c>
      <c r="I34" s="86">
        <v>1</v>
      </c>
      <c r="J34" s="86">
        <v>1</v>
      </c>
      <c r="K34" s="86">
        <v>0</v>
      </c>
      <c r="L34" s="86">
        <v>1</v>
      </c>
      <c r="M34" s="116">
        <v>0</v>
      </c>
      <c r="N34" s="116">
        <v>0</v>
      </c>
      <c r="O34" s="116">
        <v>0</v>
      </c>
      <c r="P34" s="117">
        <v>0</v>
      </c>
      <c r="Q34" s="117">
        <v>0</v>
      </c>
      <c r="R34" s="117">
        <v>0</v>
      </c>
      <c r="S34" s="117">
        <v>0</v>
      </c>
      <c r="T34" s="117">
        <v>0</v>
      </c>
      <c r="U34" s="117">
        <v>0</v>
      </c>
      <c r="V34" s="118">
        <f>O34</f>
        <v>0</v>
      </c>
      <c r="W34" s="118">
        <v>0</v>
      </c>
      <c r="X34" s="118">
        <v>0</v>
      </c>
      <c r="Y34" s="118">
        <v>0</v>
      </c>
      <c r="Z34" s="118">
        <v>0</v>
      </c>
      <c r="AA34" s="117">
        <v>0</v>
      </c>
      <c r="AB34" s="117">
        <v>0</v>
      </c>
      <c r="AC34" s="117">
        <v>0</v>
      </c>
      <c r="AD34" s="117">
        <v>0</v>
      </c>
      <c r="AE34" s="117">
        <v>0</v>
      </c>
      <c r="AF34" s="117">
        <v>0</v>
      </c>
      <c r="AG34" s="117">
        <v>0</v>
      </c>
      <c r="AH34" s="117">
        <v>0</v>
      </c>
      <c r="AI34" s="117">
        <v>0</v>
      </c>
      <c r="AJ34" s="117">
        <v>0</v>
      </c>
      <c r="AK34" s="117">
        <v>0</v>
      </c>
      <c r="AL34" s="117">
        <f t="shared" si="0"/>
        <v>0</v>
      </c>
    </row>
    <row r="35" spans="1:38" ht="28.95" customHeight="1" x14ac:dyDescent="0.3">
      <c r="A35" s="155" t="s">
        <v>783</v>
      </c>
      <c r="B35" s="86" t="s">
        <v>422</v>
      </c>
      <c r="C35" s="86" t="s">
        <v>181</v>
      </c>
      <c r="D35" s="86" t="s">
        <v>421</v>
      </c>
      <c r="E35" s="108">
        <v>44608</v>
      </c>
      <c r="F35" s="86"/>
      <c r="G35" s="86">
        <v>0</v>
      </c>
      <c r="H35" s="86">
        <v>0</v>
      </c>
      <c r="I35" s="86">
        <v>1</v>
      </c>
      <c r="J35" s="86">
        <v>1</v>
      </c>
      <c r="K35" s="86">
        <v>0</v>
      </c>
      <c r="L35" s="86">
        <v>1</v>
      </c>
      <c r="M35" s="116">
        <v>0</v>
      </c>
      <c r="N35" s="116">
        <v>0</v>
      </c>
      <c r="O35" s="116">
        <v>0</v>
      </c>
      <c r="P35" s="117">
        <v>0</v>
      </c>
      <c r="Q35" s="117">
        <v>0</v>
      </c>
      <c r="R35" s="117">
        <v>0</v>
      </c>
      <c r="S35" s="117">
        <v>0</v>
      </c>
      <c r="T35" s="117">
        <v>0</v>
      </c>
      <c r="U35" s="117">
        <v>0</v>
      </c>
      <c r="V35" s="118">
        <v>0</v>
      </c>
      <c r="W35" s="118">
        <v>0</v>
      </c>
      <c r="X35" s="118">
        <v>0</v>
      </c>
      <c r="Y35" s="118">
        <v>0</v>
      </c>
      <c r="Z35" s="118">
        <v>0</v>
      </c>
      <c r="AA35" s="117">
        <v>0</v>
      </c>
      <c r="AB35" s="117">
        <v>0</v>
      </c>
      <c r="AC35" s="117">
        <v>0</v>
      </c>
      <c r="AD35" s="117">
        <v>0</v>
      </c>
      <c r="AE35" s="117">
        <v>0</v>
      </c>
      <c r="AF35" s="117">
        <v>0</v>
      </c>
      <c r="AG35" s="117">
        <v>0</v>
      </c>
      <c r="AH35" s="117">
        <v>0</v>
      </c>
      <c r="AI35" s="117">
        <v>0</v>
      </c>
      <c r="AJ35" s="117">
        <v>0</v>
      </c>
      <c r="AK35" s="117">
        <v>0</v>
      </c>
      <c r="AL35" s="117">
        <f t="shared" si="0"/>
        <v>0</v>
      </c>
    </row>
    <row r="36" spans="1:38" ht="26.4" x14ac:dyDescent="0.3">
      <c r="A36" s="155" t="s">
        <v>783</v>
      </c>
      <c r="B36" s="86" t="s">
        <v>554</v>
      </c>
      <c r="C36" s="86" t="s">
        <v>113</v>
      </c>
      <c r="D36" s="86" t="s">
        <v>553</v>
      </c>
      <c r="E36" s="108">
        <v>44861</v>
      </c>
      <c r="F36" s="86"/>
      <c r="G36" s="86">
        <v>0</v>
      </c>
      <c r="H36" s="86">
        <v>0</v>
      </c>
      <c r="I36" s="86">
        <v>8</v>
      </c>
      <c r="J36" s="86">
        <v>8</v>
      </c>
      <c r="K36" s="86">
        <v>0</v>
      </c>
      <c r="L36" s="86">
        <v>8</v>
      </c>
      <c r="M36" s="116">
        <v>0</v>
      </c>
      <c r="N36" s="116">
        <v>0</v>
      </c>
      <c r="O36" s="86">
        <v>0</v>
      </c>
      <c r="P36" s="117">
        <v>0</v>
      </c>
      <c r="Q36" s="117">
        <v>0</v>
      </c>
      <c r="R36" s="117">
        <v>0</v>
      </c>
      <c r="S36" s="117">
        <v>0</v>
      </c>
      <c r="T36" s="117">
        <v>0</v>
      </c>
      <c r="U36" s="117">
        <v>0</v>
      </c>
      <c r="V36" s="118">
        <v>0</v>
      </c>
      <c r="W36" s="118">
        <f>O36</f>
        <v>0</v>
      </c>
      <c r="X36" s="118">
        <v>0</v>
      </c>
      <c r="Y36" s="118">
        <v>0</v>
      </c>
      <c r="Z36" s="118">
        <v>0</v>
      </c>
      <c r="AA36" s="117">
        <v>0</v>
      </c>
      <c r="AB36" s="117">
        <v>0</v>
      </c>
      <c r="AC36" s="117">
        <v>0</v>
      </c>
      <c r="AD36" s="117">
        <v>0</v>
      </c>
      <c r="AE36" s="117">
        <v>0</v>
      </c>
      <c r="AF36" s="117">
        <v>0</v>
      </c>
      <c r="AG36" s="117">
        <v>0</v>
      </c>
      <c r="AH36" s="117">
        <v>0</v>
      </c>
      <c r="AI36" s="117">
        <v>0</v>
      </c>
      <c r="AJ36" s="117">
        <v>0</v>
      </c>
      <c r="AK36" s="117">
        <v>0</v>
      </c>
      <c r="AL36" s="117">
        <f t="shared" si="0"/>
        <v>0</v>
      </c>
    </row>
    <row r="37" spans="1:38" x14ac:dyDescent="0.3">
      <c r="A37" s="155" t="s">
        <v>783</v>
      </c>
      <c r="B37" s="86" t="s">
        <v>524</v>
      </c>
      <c r="C37" s="86" t="s">
        <v>108</v>
      </c>
      <c r="D37" s="86" t="s">
        <v>523</v>
      </c>
      <c r="E37" s="108">
        <v>44763</v>
      </c>
      <c r="F37" s="86"/>
      <c r="G37" s="86">
        <v>0</v>
      </c>
      <c r="H37" s="86">
        <v>0</v>
      </c>
      <c r="I37" s="86">
        <v>1</v>
      </c>
      <c r="J37" s="86">
        <v>1</v>
      </c>
      <c r="K37" s="86">
        <v>0</v>
      </c>
      <c r="L37" s="86">
        <v>1</v>
      </c>
      <c r="M37" s="116">
        <v>0</v>
      </c>
      <c r="N37" s="116">
        <v>0</v>
      </c>
      <c r="O37" s="116">
        <v>0</v>
      </c>
      <c r="P37" s="117">
        <v>0</v>
      </c>
      <c r="Q37" s="117">
        <v>0</v>
      </c>
      <c r="R37" s="117">
        <v>0</v>
      </c>
      <c r="S37" s="117">
        <v>0</v>
      </c>
      <c r="T37" s="117">
        <v>0</v>
      </c>
      <c r="U37" s="117">
        <v>0</v>
      </c>
      <c r="V37" s="118">
        <v>0</v>
      </c>
      <c r="W37" s="118">
        <f>O37</f>
        <v>0</v>
      </c>
      <c r="X37" s="118">
        <v>0</v>
      </c>
      <c r="Y37" s="118">
        <v>0</v>
      </c>
      <c r="Z37" s="118">
        <v>0</v>
      </c>
      <c r="AA37" s="117">
        <v>0</v>
      </c>
      <c r="AB37" s="117">
        <v>0</v>
      </c>
      <c r="AC37" s="117">
        <v>0</v>
      </c>
      <c r="AD37" s="117">
        <v>0</v>
      </c>
      <c r="AE37" s="117">
        <v>0</v>
      </c>
      <c r="AF37" s="117">
        <v>0</v>
      </c>
      <c r="AG37" s="117">
        <v>0</v>
      </c>
      <c r="AH37" s="117">
        <v>0</v>
      </c>
      <c r="AI37" s="117">
        <v>0</v>
      </c>
      <c r="AJ37" s="117">
        <v>0</v>
      </c>
      <c r="AK37" s="117">
        <v>0</v>
      </c>
      <c r="AL37" s="117">
        <f t="shared" si="0"/>
        <v>0</v>
      </c>
    </row>
    <row r="38" spans="1:38" ht="14.4" customHeight="1" x14ac:dyDescent="0.3">
      <c r="A38" s="155" t="s">
        <v>783</v>
      </c>
      <c r="B38" s="86" t="s">
        <v>490</v>
      </c>
      <c r="C38" s="86" t="s">
        <v>108</v>
      </c>
      <c r="D38" s="86" t="s">
        <v>489</v>
      </c>
      <c r="E38" s="108">
        <v>44859</v>
      </c>
      <c r="F38" s="86"/>
      <c r="G38" s="86">
        <v>0</v>
      </c>
      <c r="H38" s="86">
        <v>0</v>
      </c>
      <c r="I38" s="86">
        <v>1</v>
      </c>
      <c r="J38" s="86">
        <v>1</v>
      </c>
      <c r="K38" s="86">
        <v>0</v>
      </c>
      <c r="L38" s="86">
        <v>1</v>
      </c>
      <c r="M38" s="116">
        <v>0</v>
      </c>
      <c r="N38" s="116">
        <v>0</v>
      </c>
      <c r="O38" s="116">
        <v>0</v>
      </c>
      <c r="P38" s="117">
        <v>0</v>
      </c>
      <c r="Q38" s="117">
        <v>0</v>
      </c>
      <c r="R38" s="117">
        <v>0</v>
      </c>
      <c r="S38" s="117">
        <v>0</v>
      </c>
      <c r="T38" s="117">
        <v>0</v>
      </c>
      <c r="U38" s="117">
        <v>0</v>
      </c>
      <c r="V38" s="118">
        <v>0</v>
      </c>
      <c r="W38" s="118">
        <f>O38</f>
        <v>0</v>
      </c>
      <c r="X38" s="118">
        <v>0</v>
      </c>
      <c r="Y38" s="118">
        <v>0</v>
      </c>
      <c r="Z38" s="118">
        <v>0</v>
      </c>
      <c r="AA38" s="117">
        <v>0</v>
      </c>
      <c r="AB38" s="117">
        <v>0</v>
      </c>
      <c r="AC38" s="117">
        <v>0</v>
      </c>
      <c r="AD38" s="117">
        <v>0</v>
      </c>
      <c r="AE38" s="117">
        <v>0</v>
      </c>
      <c r="AF38" s="117">
        <v>0</v>
      </c>
      <c r="AG38" s="117">
        <v>0</v>
      </c>
      <c r="AH38" s="117">
        <v>0</v>
      </c>
      <c r="AI38" s="117">
        <v>0</v>
      </c>
      <c r="AJ38" s="117">
        <v>0</v>
      </c>
      <c r="AK38" s="117">
        <v>0</v>
      </c>
      <c r="AL38" s="117">
        <f t="shared" si="0"/>
        <v>0</v>
      </c>
    </row>
    <row r="39" spans="1:38" ht="26.4" x14ac:dyDescent="0.3">
      <c r="A39" s="155" t="s">
        <v>783</v>
      </c>
      <c r="B39" s="86" t="s">
        <v>510</v>
      </c>
      <c r="C39" s="86" t="s">
        <v>108</v>
      </c>
      <c r="D39" s="86" t="s">
        <v>509</v>
      </c>
      <c r="E39" s="108">
        <v>44865</v>
      </c>
      <c r="F39" s="86"/>
      <c r="G39" s="86">
        <v>0</v>
      </c>
      <c r="H39" s="86">
        <v>0</v>
      </c>
      <c r="I39" s="86">
        <v>1</v>
      </c>
      <c r="J39" s="86">
        <v>1</v>
      </c>
      <c r="K39" s="86">
        <v>0</v>
      </c>
      <c r="L39" s="86">
        <v>1</v>
      </c>
      <c r="M39" s="116">
        <v>0</v>
      </c>
      <c r="N39" s="116">
        <v>0</v>
      </c>
      <c r="O39" s="116">
        <v>0</v>
      </c>
      <c r="P39" s="117">
        <v>0</v>
      </c>
      <c r="Q39" s="117">
        <v>0</v>
      </c>
      <c r="R39" s="117">
        <v>0</v>
      </c>
      <c r="S39" s="117">
        <v>0</v>
      </c>
      <c r="T39" s="117">
        <v>0</v>
      </c>
      <c r="U39" s="117">
        <v>0</v>
      </c>
      <c r="V39" s="118">
        <v>0</v>
      </c>
      <c r="W39" s="118">
        <f>O39</f>
        <v>0</v>
      </c>
      <c r="X39" s="118">
        <v>0</v>
      </c>
      <c r="Y39" s="118">
        <v>0</v>
      </c>
      <c r="Z39" s="118">
        <v>0</v>
      </c>
      <c r="AA39" s="117">
        <v>0</v>
      </c>
      <c r="AB39" s="117">
        <v>0</v>
      </c>
      <c r="AC39" s="117">
        <v>0</v>
      </c>
      <c r="AD39" s="117">
        <v>0</v>
      </c>
      <c r="AE39" s="117">
        <v>0</v>
      </c>
      <c r="AF39" s="117">
        <v>0</v>
      </c>
      <c r="AG39" s="117">
        <v>0</v>
      </c>
      <c r="AH39" s="117">
        <v>0</v>
      </c>
      <c r="AI39" s="117">
        <v>0</v>
      </c>
      <c r="AJ39" s="117">
        <v>0</v>
      </c>
      <c r="AK39" s="117">
        <v>0</v>
      </c>
      <c r="AL39" s="117">
        <f t="shared" si="0"/>
        <v>0</v>
      </c>
    </row>
    <row r="40" spans="1:38" x14ac:dyDescent="0.3">
      <c r="A40" s="155" t="s">
        <v>783</v>
      </c>
      <c r="B40" s="86" t="s">
        <v>538</v>
      </c>
      <c r="C40" s="86" t="s">
        <v>108</v>
      </c>
      <c r="D40" s="86" t="s">
        <v>537</v>
      </c>
      <c r="E40" s="108">
        <v>44987</v>
      </c>
      <c r="F40" s="86"/>
      <c r="G40" s="86">
        <v>0</v>
      </c>
      <c r="H40" s="86">
        <v>0</v>
      </c>
      <c r="I40" s="86">
        <v>3</v>
      </c>
      <c r="J40" s="86">
        <v>3</v>
      </c>
      <c r="K40" s="86">
        <v>0</v>
      </c>
      <c r="L40" s="86">
        <v>3</v>
      </c>
      <c r="M40" s="116">
        <v>0</v>
      </c>
      <c r="N40" s="116">
        <v>0</v>
      </c>
      <c r="O40" s="116">
        <v>0</v>
      </c>
      <c r="P40" s="117">
        <v>0</v>
      </c>
      <c r="Q40" s="117">
        <v>0</v>
      </c>
      <c r="R40" s="117">
        <v>0</v>
      </c>
      <c r="S40" s="117">
        <v>0</v>
      </c>
      <c r="T40" s="117">
        <v>0</v>
      </c>
      <c r="U40" s="104">
        <v>0</v>
      </c>
      <c r="V40" s="118">
        <v>0</v>
      </c>
      <c r="W40" s="118">
        <v>0</v>
      </c>
      <c r="X40" s="118">
        <v>0</v>
      </c>
      <c r="Y40" s="118">
        <v>0</v>
      </c>
      <c r="Z40" s="118">
        <v>0</v>
      </c>
      <c r="AA40" s="117">
        <v>0</v>
      </c>
      <c r="AB40" s="117">
        <v>0</v>
      </c>
      <c r="AC40" s="117">
        <v>0</v>
      </c>
      <c r="AD40" s="117">
        <v>0</v>
      </c>
      <c r="AE40" s="117">
        <v>0</v>
      </c>
      <c r="AF40" s="117">
        <v>0</v>
      </c>
      <c r="AG40" s="117">
        <v>0</v>
      </c>
      <c r="AH40" s="117">
        <v>0</v>
      </c>
      <c r="AI40" s="117">
        <v>0</v>
      </c>
      <c r="AJ40" s="117">
        <v>0</v>
      </c>
      <c r="AK40" s="117">
        <v>0</v>
      </c>
      <c r="AL40" s="117">
        <f t="shared" si="0"/>
        <v>0</v>
      </c>
    </row>
    <row r="41" spans="1:38" x14ac:dyDescent="0.3">
      <c r="A41" s="155" t="s">
        <v>783</v>
      </c>
      <c r="B41" s="86" t="s">
        <v>542</v>
      </c>
      <c r="C41" s="86" t="s">
        <v>108</v>
      </c>
      <c r="D41" s="86" t="s">
        <v>541</v>
      </c>
      <c r="E41" s="108">
        <v>44881</v>
      </c>
      <c r="F41" s="86"/>
      <c r="G41" s="86">
        <v>0</v>
      </c>
      <c r="H41" s="86">
        <v>0</v>
      </c>
      <c r="I41" s="86">
        <v>4</v>
      </c>
      <c r="J41" s="86">
        <v>4</v>
      </c>
      <c r="K41" s="86">
        <v>0</v>
      </c>
      <c r="L41" s="86">
        <v>4</v>
      </c>
      <c r="M41" s="116">
        <v>0</v>
      </c>
      <c r="N41" s="116">
        <v>0</v>
      </c>
      <c r="O41" s="116">
        <v>0</v>
      </c>
      <c r="P41" s="117">
        <v>0</v>
      </c>
      <c r="Q41" s="117">
        <v>0</v>
      </c>
      <c r="R41" s="117">
        <v>0</v>
      </c>
      <c r="S41" s="117">
        <v>0</v>
      </c>
      <c r="T41" s="117">
        <v>0</v>
      </c>
      <c r="U41" s="104">
        <v>0</v>
      </c>
      <c r="V41" s="118">
        <v>0</v>
      </c>
      <c r="W41" s="118">
        <v>0</v>
      </c>
      <c r="X41" s="118">
        <v>0</v>
      </c>
      <c r="Y41" s="118">
        <v>0</v>
      </c>
      <c r="Z41" s="118">
        <v>0</v>
      </c>
      <c r="AA41" s="104">
        <v>0</v>
      </c>
      <c r="AB41" s="104">
        <v>0</v>
      </c>
      <c r="AC41" s="104">
        <v>0</v>
      </c>
      <c r="AD41" s="104">
        <v>0</v>
      </c>
      <c r="AE41" s="104">
        <v>0</v>
      </c>
      <c r="AF41" s="104">
        <v>0</v>
      </c>
      <c r="AG41" s="104">
        <v>0</v>
      </c>
      <c r="AH41" s="104">
        <v>0</v>
      </c>
      <c r="AI41" s="104">
        <v>0</v>
      </c>
      <c r="AJ41" s="104">
        <v>0</v>
      </c>
      <c r="AK41" s="104">
        <v>0</v>
      </c>
      <c r="AL41" s="117">
        <f t="shared" si="0"/>
        <v>0</v>
      </c>
    </row>
    <row r="42" spans="1:38" ht="26.4" x14ac:dyDescent="0.3">
      <c r="A42" s="155" t="s">
        <v>783</v>
      </c>
      <c r="B42" s="86" t="s">
        <v>514</v>
      </c>
      <c r="C42" s="86" t="s">
        <v>181</v>
      </c>
      <c r="D42" s="86" t="s">
        <v>513</v>
      </c>
      <c r="E42" s="108">
        <v>44858</v>
      </c>
      <c r="F42" s="86"/>
      <c r="G42" s="86">
        <v>0</v>
      </c>
      <c r="H42" s="86">
        <v>0</v>
      </c>
      <c r="I42" s="86">
        <v>1</v>
      </c>
      <c r="J42" s="86">
        <v>1</v>
      </c>
      <c r="K42" s="86">
        <v>0</v>
      </c>
      <c r="L42" s="86">
        <v>0</v>
      </c>
      <c r="M42" s="116">
        <v>1</v>
      </c>
      <c r="N42" s="116">
        <v>0</v>
      </c>
      <c r="O42" s="116">
        <v>0</v>
      </c>
      <c r="P42" s="117">
        <v>0</v>
      </c>
      <c r="Q42" s="117">
        <v>0</v>
      </c>
      <c r="R42" s="117">
        <v>0</v>
      </c>
      <c r="S42" s="117">
        <v>0</v>
      </c>
      <c r="T42" s="117">
        <v>0</v>
      </c>
      <c r="U42" s="104">
        <v>0</v>
      </c>
      <c r="V42" s="118">
        <v>0</v>
      </c>
      <c r="W42" s="118">
        <f>O42</f>
        <v>0</v>
      </c>
      <c r="X42" s="118">
        <v>0</v>
      </c>
      <c r="Y42" s="118">
        <v>0</v>
      </c>
      <c r="Z42" s="118">
        <v>0</v>
      </c>
      <c r="AA42" s="104">
        <v>0</v>
      </c>
      <c r="AB42" s="104">
        <v>0</v>
      </c>
      <c r="AC42" s="104">
        <v>0</v>
      </c>
      <c r="AD42" s="104">
        <v>0</v>
      </c>
      <c r="AE42" s="104">
        <v>0</v>
      </c>
      <c r="AF42" s="104">
        <v>0</v>
      </c>
      <c r="AG42" s="104">
        <v>0</v>
      </c>
      <c r="AH42" s="104">
        <v>0</v>
      </c>
      <c r="AI42" s="104">
        <v>0</v>
      </c>
      <c r="AJ42" s="104">
        <v>0</v>
      </c>
      <c r="AK42" s="104">
        <v>0</v>
      </c>
      <c r="AL42" s="117">
        <f t="shared" si="0"/>
        <v>0</v>
      </c>
    </row>
    <row r="43" spans="1:38" ht="26.4" x14ac:dyDescent="0.3">
      <c r="A43" s="155" t="s">
        <v>783</v>
      </c>
      <c r="B43" s="86" t="s">
        <v>344</v>
      </c>
      <c r="C43" s="86" t="s">
        <v>113</v>
      </c>
      <c r="D43" s="86" t="s">
        <v>343</v>
      </c>
      <c r="E43" s="108">
        <v>45273</v>
      </c>
      <c r="F43" s="86"/>
      <c r="G43" s="86">
        <v>0</v>
      </c>
      <c r="H43" s="86">
        <v>0</v>
      </c>
      <c r="I43" s="86">
        <v>1</v>
      </c>
      <c r="J43" s="86">
        <v>1</v>
      </c>
      <c r="K43" s="86">
        <v>0</v>
      </c>
      <c r="L43" s="86">
        <v>1</v>
      </c>
      <c r="M43" s="116">
        <v>0</v>
      </c>
      <c r="N43" s="116">
        <v>0</v>
      </c>
      <c r="O43" s="116">
        <v>0</v>
      </c>
      <c r="P43" s="117">
        <v>0</v>
      </c>
      <c r="Q43" s="117">
        <v>0</v>
      </c>
      <c r="R43" s="117">
        <v>0</v>
      </c>
      <c r="S43" s="117">
        <v>0</v>
      </c>
      <c r="T43" s="117">
        <v>0</v>
      </c>
      <c r="U43" s="104">
        <v>0</v>
      </c>
      <c r="V43" s="118">
        <v>0</v>
      </c>
      <c r="W43" s="118">
        <v>0</v>
      </c>
      <c r="X43" s="118">
        <v>0</v>
      </c>
      <c r="Y43" s="118">
        <v>0</v>
      </c>
      <c r="Z43" s="118">
        <v>0</v>
      </c>
      <c r="AA43" s="104">
        <v>0</v>
      </c>
      <c r="AB43" s="104">
        <v>0</v>
      </c>
      <c r="AC43" s="104">
        <v>0</v>
      </c>
      <c r="AD43" s="104">
        <v>0</v>
      </c>
      <c r="AE43" s="104">
        <v>0</v>
      </c>
      <c r="AF43" s="104">
        <v>0</v>
      </c>
      <c r="AG43" s="104">
        <v>0</v>
      </c>
      <c r="AH43" s="104">
        <v>0</v>
      </c>
      <c r="AI43" s="104">
        <v>0</v>
      </c>
      <c r="AJ43" s="104">
        <v>0</v>
      </c>
      <c r="AK43" s="104">
        <v>0</v>
      </c>
      <c r="AL43" s="117">
        <f t="shared" si="0"/>
        <v>0</v>
      </c>
    </row>
    <row r="44" spans="1:38" ht="26.4" x14ac:dyDescent="0.3">
      <c r="A44" s="155" t="s">
        <v>783</v>
      </c>
      <c r="B44" s="86" t="s">
        <v>473</v>
      </c>
      <c r="C44" s="86" t="s">
        <v>181</v>
      </c>
      <c r="D44" s="86" t="s">
        <v>472</v>
      </c>
      <c r="E44" s="108">
        <v>44883</v>
      </c>
      <c r="F44" s="86"/>
      <c r="G44" s="86">
        <v>0</v>
      </c>
      <c r="H44" s="86">
        <v>0</v>
      </c>
      <c r="I44" s="86">
        <v>1</v>
      </c>
      <c r="J44" s="86">
        <v>1</v>
      </c>
      <c r="K44" s="86">
        <v>0</v>
      </c>
      <c r="L44" s="86">
        <v>1</v>
      </c>
      <c r="M44" s="116">
        <v>0</v>
      </c>
      <c r="N44" s="116">
        <v>0</v>
      </c>
      <c r="O44" s="116">
        <v>0</v>
      </c>
      <c r="P44" s="117">
        <v>0</v>
      </c>
      <c r="Q44" s="117">
        <v>0</v>
      </c>
      <c r="R44" s="117">
        <v>0</v>
      </c>
      <c r="S44" s="117">
        <v>0</v>
      </c>
      <c r="T44" s="117">
        <v>0</v>
      </c>
      <c r="U44" s="104">
        <v>0</v>
      </c>
      <c r="V44" s="118">
        <v>0</v>
      </c>
      <c r="W44" s="118">
        <f>O44</f>
        <v>0</v>
      </c>
      <c r="X44" s="118">
        <v>0</v>
      </c>
      <c r="Y44" s="118">
        <v>0</v>
      </c>
      <c r="Z44" s="118">
        <v>0</v>
      </c>
      <c r="AA44" s="104">
        <v>0</v>
      </c>
      <c r="AB44" s="104">
        <v>0</v>
      </c>
      <c r="AC44" s="104">
        <v>0</v>
      </c>
      <c r="AD44" s="104">
        <v>0</v>
      </c>
      <c r="AE44" s="104">
        <v>0</v>
      </c>
      <c r="AF44" s="104">
        <v>0</v>
      </c>
      <c r="AG44" s="104">
        <v>0</v>
      </c>
      <c r="AH44" s="104">
        <v>0</v>
      </c>
      <c r="AI44" s="104">
        <v>0</v>
      </c>
      <c r="AJ44" s="104">
        <v>0</v>
      </c>
      <c r="AK44" s="104">
        <v>0</v>
      </c>
      <c r="AL44" s="117">
        <f t="shared" si="0"/>
        <v>0</v>
      </c>
    </row>
    <row r="45" spans="1:38" ht="26.4" x14ac:dyDescent="0.3">
      <c r="A45" s="155" t="s">
        <v>783</v>
      </c>
      <c r="B45" s="86" t="s">
        <v>484</v>
      </c>
      <c r="C45" s="86" t="s">
        <v>399</v>
      </c>
      <c r="D45" s="86" t="s">
        <v>483</v>
      </c>
      <c r="E45" s="108">
        <v>44964</v>
      </c>
      <c r="F45" s="86"/>
      <c r="G45" s="86">
        <v>0</v>
      </c>
      <c r="H45" s="86">
        <v>0</v>
      </c>
      <c r="I45" s="86">
        <v>1</v>
      </c>
      <c r="J45" s="86">
        <v>1</v>
      </c>
      <c r="K45" s="86">
        <v>0</v>
      </c>
      <c r="L45" s="86">
        <v>1</v>
      </c>
      <c r="M45" s="116">
        <v>0</v>
      </c>
      <c r="N45" s="116">
        <v>0</v>
      </c>
      <c r="O45" s="116">
        <v>0</v>
      </c>
      <c r="P45" s="117">
        <v>0</v>
      </c>
      <c r="Q45" s="117">
        <v>0</v>
      </c>
      <c r="R45" s="117">
        <v>0</v>
      </c>
      <c r="S45" s="117">
        <v>0</v>
      </c>
      <c r="T45" s="117">
        <v>0</v>
      </c>
      <c r="U45" s="104">
        <v>0</v>
      </c>
      <c r="V45" s="118">
        <v>0</v>
      </c>
      <c r="W45" s="118">
        <f>O45</f>
        <v>0</v>
      </c>
      <c r="X45" s="118">
        <v>0</v>
      </c>
      <c r="Y45" s="118">
        <v>0</v>
      </c>
      <c r="Z45" s="118">
        <v>0</v>
      </c>
      <c r="AA45" s="104">
        <v>0</v>
      </c>
      <c r="AB45" s="104">
        <v>0</v>
      </c>
      <c r="AC45" s="104">
        <v>0</v>
      </c>
      <c r="AD45" s="104">
        <v>0</v>
      </c>
      <c r="AE45" s="104">
        <v>0</v>
      </c>
      <c r="AF45" s="104">
        <v>0</v>
      </c>
      <c r="AG45" s="104">
        <v>0</v>
      </c>
      <c r="AH45" s="104">
        <v>0</v>
      </c>
      <c r="AI45" s="104">
        <v>0</v>
      </c>
      <c r="AJ45" s="104">
        <v>0</v>
      </c>
      <c r="AK45" s="104">
        <v>0</v>
      </c>
      <c r="AL45" s="117">
        <f t="shared" si="0"/>
        <v>0</v>
      </c>
    </row>
    <row r="46" spans="1:38" ht="26.4" x14ac:dyDescent="0.3">
      <c r="A46" s="155" t="s">
        <v>783</v>
      </c>
      <c r="B46" s="86" t="s">
        <v>520</v>
      </c>
      <c r="C46" s="86" t="s">
        <v>108</v>
      </c>
      <c r="D46" s="86" t="s">
        <v>519</v>
      </c>
      <c r="E46" s="108">
        <v>44973</v>
      </c>
      <c r="F46" s="86"/>
      <c r="G46" s="86">
        <v>0</v>
      </c>
      <c r="H46" s="86">
        <v>0</v>
      </c>
      <c r="I46" s="86">
        <v>1</v>
      </c>
      <c r="J46" s="86">
        <v>1</v>
      </c>
      <c r="K46" s="86">
        <v>0</v>
      </c>
      <c r="L46" s="86">
        <v>1</v>
      </c>
      <c r="M46" s="116">
        <v>0</v>
      </c>
      <c r="N46" s="116">
        <v>0</v>
      </c>
      <c r="O46" s="116">
        <v>0</v>
      </c>
      <c r="P46" s="117">
        <v>0</v>
      </c>
      <c r="Q46" s="117">
        <v>0</v>
      </c>
      <c r="R46" s="117">
        <v>0</v>
      </c>
      <c r="S46" s="117">
        <v>0</v>
      </c>
      <c r="T46" s="117">
        <v>0</v>
      </c>
      <c r="U46" s="104">
        <v>0</v>
      </c>
      <c r="V46" s="118">
        <v>0</v>
      </c>
      <c r="W46" s="118">
        <f>O46</f>
        <v>0</v>
      </c>
      <c r="X46" s="118">
        <v>0</v>
      </c>
      <c r="Y46" s="118">
        <v>0</v>
      </c>
      <c r="Z46" s="118">
        <v>0</v>
      </c>
      <c r="AA46" s="104">
        <v>0</v>
      </c>
      <c r="AB46" s="104">
        <v>0</v>
      </c>
      <c r="AC46" s="104">
        <v>0</v>
      </c>
      <c r="AD46" s="104">
        <v>0</v>
      </c>
      <c r="AE46" s="104">
        <v>0</v>
      </c>
      <c r="AF46" s="104">
        <v>0</v>
      </c>
      <c r="AG46" s="104">
        <v>0</v>
      </c>
      <c r="AH46" s="104">
        <v>0</v>
      </c>
      <c r="AI46" s="104">
        <v>0</v>
      </c>
      <c r="AJ46" s="104">
        <v>0</v>
      </c>
      <c r="AK46" s="104">
        <v>0</v>
      </c>
      <c r="AL46" s="117">
        <f t="shared" si="0"/>
        <v>0</v>
      </c>
    </row>
    <row r="47" spans="1:38" ht="26.4" x14ac:dyDescent="0.3">
      <c r="A47" s="155" t="s">
        <v>783</v>
      </c>
      <c r="B47" s="86" t="s">
        <v>522</v>
      </c>
      <c r="C47" s="86" t="s">
        <v>181</v>
      </c>
      <c r="D47" s="86" t="s">
        <v>521</v>
      </c>
      <c r="E47" s="108">
        <v>44984</v>
      </c>
      <c r="F47" s="86"/>
      <c r="G47" s="86">
        <v>0</v>
      </c>
      <c r="H47" s="86">
        <v>0</v>
      </c>
      <c r="I47" s="86">
        <v>1</v>
      </c>
      <c r="J47" s="86">
        <v>1</v>
      </c>
      <c r="K47" s="86">
        <v>0</v>
      </c>
      <c r="L47" s="86">
        <v>1</v>
      </c>
      <c r="M47" s="116">
        <v>0</v>
      </c>
      <c r="N47" s="116">
        <v>0</v>
      </c>
      <c r="O47" s="116">
        <v>0</v>
      </c>
      <c r="P47" s="117">
        <v>0</v>
      </c>
      <c r="Q47" s="117">
        <v>0</v>
      </c>
      <c r="R47" s="117">
        <v>0</v>
      </c>
      <c r="S47" s="117">
        <v>0</v>
      </c>
      <c r="T47" s="117">
        <v>0</v>
      </c>
      <c r="U47" s="104">
        <v>0</v>
      </c>
      <c r="V47" s="118">
        <v>0</v>
      </c>
      <c r="W47" s="118">
        <f>O47</f>
        <v>0</v>
      </c>
      <c r="X47" s="118">
        <v>0</v>
      </c>
      <c r="Y47" s="118">
        <v>0</v>
      </c>
      <c r="Z47" s="118">
        <v>0</v>
      </c>
      <c r="AA47" s="104">
        <v>0</v>
      </c>
      <c r="AB47" s="104">
        <v>0</v>
      </c>
      <c r="AC47" s="104">
        <v>0</v>
      </c>
      <c r="AD47" s="104">
        <v>0</v>
      </c>
      <c r="AE47" s="104">
        <v>0</v>
      </c>
      <c r="AF47" s="104">
        <v>0</v>
      </c>
      <c r="AG47" s="104">
        <v>0</v>
      </c>
      <c r="AH47" s="104">
        <v>0</v>
      </c>
      <c r="AI47" s="104">
        <v>0</v>
      </c>
      <c r="AJ47" s="104">
        <v>0</v>
      </c>
      <c r="AK47" s="104">
        <v>0</v>
      </c>
      <c r="AL47" s="117">
        <f t="shared" si="0"/>
        <v>0</v>
      </c>
    </row>
    <row r="48" spans="1:38" x14ac:dyDescent="0.3">
      <c r="A48" s="155" t="s">
        <v>783</v>
      </c>
      <c r="B48" s="86" t="s">
        <v>312</v>
      </c>
      <c r="C48" s="86" t="s">
        <v>181</v>
      </c>
      <c r="D48" s="86" t="s">
        <v>311</v>
      </c>
      <c r="E48" s="108">
        <v>45069</v>
      </c>
      <c r="F48" s="86"/>
      <c r="G48" s="86">
        <v>0</v>
      </c>
      <c r="H48" s="86">
        <v>0</v>
      </c>
      <c r="I48" s="86">
        <v>1</v>
      </c>
      <c r="J48" s="86">
        <v>1</v>
      </c>
      <c r="K48" s="86">
        <v>0</v>
      </c>
      <c r="L48" s="86">
        <v>1</v>
      </c>
      <c r="M48" s="116">
        <v>0</v>
      </c>
      <c r="N48" s="86">
        <v>0</v>
      </c>
      <c r="O48" s="86">
        <v>0</v>
      </c>
      <c r="P48" s="117">
        <v>0</v>
      </c>
      <c r="Q48" s="117">
        <v>0</v>
      </c>
      <c r="R48" s="117">
        <v>0</v>
      </c>
      <c r="S48" s="117">
        <v>0</v>
      </c>
      <c r="T48" s="117">
        <v>0</v>
      </c>
      <c r="U48" s="104">
        <v>0</v>
      </c>
      <c r="V48" s="118">
        <v>0</v>
      </c>
      <c r="W48" s="118">
        <v>0</v>
      </c>
      <c r="X48" s="118">
        <v>0</v>
      </c>
      <c r="Y48" s="118">
        <v>0</v>
      </c>
      <c r="Z48" s="118">
        <v>0</v>
      </c>
      <c r="AA48" s="104">
        <v>0</v>
      </c>
      <c r="AB48" s="104">
        <v>0</v>
      </c>
      <c r="AC48" s="104">
        <v>0</v>
      </c>
      <c r="AD48" s="104">
        <v>0</v>
      </c>
      <c r="AE48" s="104">
        <v>0</v>
      </c>
      <c r="AF48" s="104">
        <v>0</v>
      </c>
      <c r="AG48" s="104">
        <v>0</v>
      </c>
      <c r="AH48" s="104">
        <v>0</v>
      </c>
      <c r="AI48" s="104">
        <v>0</v>
      </c>
      <c r="AJ48" s="104">
        <v>0</v>
      </c>
      <c r="AK48" s="104">
        <v>0</v>
      </c>
      <c r="AL48" s="117">
        <f t="shared" si="0"/>
        <v>0</v>
      </c>
    </row>
    <row r="49" spans="1:38" x14ac:dyDescent="0.3">
      <c r="A49" s="155" t="s">
        <v>783</v>
      </c>
      <c r="B49" s="86" t="s">
        <v>387</v>
      </c>
      <c r="C49" s="86" t="s">
        <v>113</v>
      </c>
      <c r="D49" s="86" t="s">
        <v>386</v>
      </c>
      <c r="E49" s="108">
        <v>45050</v>
      </c>
      <c r="F49" s="86"/>
      <c r="G49" s="86">
        <v>0</v>
      </c>
      <c r="H49" s="86">
        <v>0</v>
      </c>
      <c r="I49" s="86">
        <v>2</v>
      </c>
      <c r="J49" s="86">
        <v>2</v>
      </c>
      <c r="K49" s="86">
        <v>0</v>
      </c>
      <c r="L49" s="86">
        <v>2</v>
      </c>
      <c r="M49" s="116">
        <v>0</v>
      </c>
      <c r="N49" s="116">
        <v>0</v>
      </c>
      <c r="O49" s="116">
        <v>0</v>
      </c>
      <c r="P49" s="117">
        <v>0</v>
      </c>
      <c r="Q49" s="117">
        <v>0</v>
      </c>
      <c r="R49" s="117">
        <v>0</v>
      </c>
      <c r="S49" s="117">
        <v>0</v>
      </c>
      <c r="T49" s="117">
        <v>0</v>
      </c>
      <c r="U49" s="104">
        <v>0</v>
      </c>
      <c r="V49" s="118">
        <v>0</v>
      </c>
      <c r="W49" s="118">
        <v>0</v>
      </c>
      <c r="X49" s="118">
        <f>O49</f>
        <v>0</v>
      </c>
      <c r="Y49" s="118">
        <v>0</v>
      </c>
      <c r="Z49" s="118">
        <v>0</v>
      </c>
      <c r="AA49" s="104">
        <v>0</v>
      </c>
      <c r="AB49" s="104">
        <v>0</v>
      </c>
      <c r="AC49" s="104">
        <v>0</v>
      </c>
      <c r="AD49" s="104">
        <v>0</v>
      </c>
      <c r="AE49" s="104">
        <v>0</v>
      </c>
      <c r="AF49" s="104">
        <v>0</v>
      </c>
      <c r="AG49" s="104">
        <v>0</v>
      </c>
      <c r="AH49" s="104">
        <v>0</v>
      </c>
      <c r="AI49" s="104">
        <v>0</v>
      </c>
      <c r="AJ49" s="104">
        <v>0</v>
      </c>
      <c r="AK49" s="104">
        <v>0</v>
      </c>
      <c r="AL49" s="117">
        <f t="shared" si="0"/>
        <v>0</v>
      </c>
    </row>
    <row r="50" spans="1:38" ht="26.4" x14ac:dyDescent="0.3">
      <c r="A50" s="155" t="s">
        <v>783</v>
      </c>
      <c r="B50" s="86" t="s">
        <v>352</v>
      </c>
      <c r="C50" s="86" t="s">
        <v>113</v>
      </c>
      <c r="D50" s="86" t="s">
        <v>351</v>
      </c>
      <c r="E50" s="108">
        <v>45196</v>
      </c>
      <c r="F50" s="86"/>
      <c r="G50" s="86">
        <v>0</v>
      </c>
      <c r="H50" s="86">
        <v>0</v>
      </c>
      <c r="I50" s="86">
        <v>1</v>
      </c>
      <c r="J50" s="86">
        <v>1</v>
      </c>
      <c r="K50" s="86">
        <v>0</v>
      </c>
      <c r="L50" s="86">
        <v>1</v>
      </c>
      <c r="M50" s="116">
        <v>0</v>
      </c>
      <c r="N50" s="116">
        <v>0</v>
      </c>
      <c r="O50" s="116">
        <v>0</v>
      </c>
      <c r="P50" s="117">
        <v>0</v>
      </c>
      <c r="Q50" s="117">
        <v>0</v>
      </c>
      <c r="R50" s="117">
        <v>0</v>
      </c>
      <c r="S50" s="117">
        <v>0</v>
      </c>
      <c r="T50" s="117">
        <v>0</v>
      </c>
      <c r="U50" s="104">
        <v>0</v>
      </c>
      <c r="V50" s="118">
        <v>0</v>
      </c>
      <c r="W50" s="118">
        <v>0</v>
      </c>
      <c r="X50" s="118">
        <v>0</v>
      </c>
      <c r="Y50" s="118">
        <v>0</v>
      </c>
      <c r="Z50" s="118">
        <v>0</v>
      </c>
      <c r="AA50" s="104">
        <v>0</v>
      </c>
      <c r="AB50" s="104">
        <v>0</v>
      </c>
      <c r="AC50" s="104">
        <v>0</v>
      </c>
      <c r="AD50" s="104">
        <v>0</v>
      </c>
      <c r="AE50" s="104">
        <v>0</v>
      </c>
      <c r="AF50" s="104">
        <v>0</v>
      </c>
      <c r="AG50" s="104">
        <v>0</v>
      </c>
      <c r="AH50" s="104">
        <v>0</v>
      </c>
      <c r="AI50" s="104">
        <v>0</v>
      </c>
      <c r="AJ50" s="104">
        <v>0</v>
      </c>
      <c r="AK50" s="104">
        <v>0</v>
      </c>
      <c r="AL50" s="117">
        <f t="shared" si="0"/>
        <v>0</v>
      </c>
    </row>
    <row r="51" spans="1:38" x14ac:dyDescent="0.3">
      <c r="A51" s="155" t="s">
        <v>783</v>
      </c>
      <c r="B51" s="86" t="s">
        <v>354</v>
      </c>
      <c r="C51" s="86" t="s">
        <v>113</v>
      </c>
      <c r="D51" s="86" t="s">
        <v>353</v>
      </c>
      <c r="E51" s="108">
        <v>45197</v>
      </c>
      <c r="F51" s="86"/>
      <c r="G51" s="86">
        <v>0</v>
      </c>
      <c r="H51" s="86">
        <v>0</v>
      </c>
      <c r="I51" s="86">
        <v>1</v>
      </c>
      <c r="J51" s="86">
        <v>1</v>
      </c>
      <c r="K51" s="86">
        <v>0</v>
      </c>
      <c r="L51" s="86">
        <v>1</v>
      </c>
      <c r="M51" s="116">
        <v>0</v>
      </c>
      <c r="N51" s="116">
        <v>0</v>
      </c>
      <c r="O51" s="116">
        <v>0</v>
      </c>
      <c r="P51" s="117">
        <v>0</v>
      </c>
      <c r="Q51" s="117">
        <v>0</v>
      </c>
      <c r="R51" s="117">
        <v>0</v>
      </c>
      <c r="S51" s="117">
        <v>0</v>
      </c>
      <c r="T51" s="117">
        <v>0</v>
      </c>
      <c r="U51" s="104">
        <v>0</v>
      </c>
      <c r="V51" s="118">
        <v>0</v>
      </c>
      <c r="W51" s="118">
        <v>0</v>
      </c>
      <c r="X51" s="118">
        <v>0</v>
      </c>
      <c r="Y51" s="118">
        <v>0</v>
      </c>
      <c r="Z51" s="118">
        <v>0</v>
      </c>
      <c r="AA51" s="104">
        <v>0</v>
      </c>
      <c r="AB51" s="104">
        <v>0</v>
      </c>
      <c r="AC51" s="104">
        <v>0</v>
      </c>
      <c r="AD51" s="104">
        <v>0</v>
      </c>
      <c r="AE51" s="104">
        <v>0</v>
      </c>
      <c r="AF51" s="104">
        <v>0</v>
      </c>
      <c r="AG51" s="104">
        <v>0</v>
      </c>
      <c r="AH51" s="104">
        <v>0</v>
      </c>
      <c r="AI51" s="104">
        <v>0</v>
      </c>
      <c r="AJ51" s="104">
        <v>0</v>
      </c>
      <c r="AK51" s="104">
        <v>0</v>
      </c>
      <c r="AL51" s="117">
        <f t="shared" si="0"/>
        <v>0</v>
      </c>
    </row>
    <row r="52" spans="1:38" ht="26.4" x14ac:dyDescent="0.3">
      <c r="A52" s="155" t="s">
        <v>783</v>
      </c>
      <c r="B52" s="86" t="s">
        <v>324</v>
      </c>
      <c r="C52" s="86" t="s">
        <v>181</v>
      </c>
      <c r="D52" s="86" t="s">
        <v>323</v>
      </c>
      <c r="E52" s="108">
        <v>45238</v>
      </c>
      <c r="F52" s="86"/>
      <c r="G52" s="86">
        <v>0</v>
      </c>
      <c r="H52" s="86">
        <v>0</v>
      </c>
      <c r="I52" s="86">
        <v>1</v>
      </c>
      <c r="J52" s="86">
        <v>1</v>
      </c>
      <c r="K52" s="86">
        <v>0</v>
      </c>
      <c r="L52" s="86">
        <v>1</v>
      </c>
      <c r="M52" s="116">
        <v>0</v>
      </c>
      <c r="N52" s="86">
        <v>0</v>
      </c>
      <c r="O52" s="116">
        <v>0</v>
      </c>
      <c r="P52" s="117">
        <v>0</v>
      </c>
      <c r="Q52" s="117">
        <v>0</v>
      </c>
      <c r="R52" s="117">
        <v>0</v>
      </c>
      <c r="S52" s="117">
        <v>0</v>
      </c>
      <c r="T52" s="117">
        <v>0</v>
      </c>
      <c r="U52" s="104">
        <v>0</v>
      </c>
      <c r="V52" s="118">
        <v>0</v>
      </c>
      <c r="W52" s="118">
        <v>0</v>
      </c>
      <c r="X52" s="118">
        <v>0</v>
      </c>
      <c r="Y52" s="118">
        <v>0</v>
      </c>
      <c r="Z52" s="118">
        <v>0</v>
      </c>
      <c r="AA52" s="104">
        <v>0</v>
      </c>
      <c r="AB52" s="104">
        <v>0</v>
      </c>
      <c r="AC52" s="104">
        <v>0</v>
      </c>
      <c r="AD52" s="104">
        <v>0</v>
      </c>
      <c r="AE52" s="104">
        <v>0</v>
      </c>
      <c r="AF52" s="104">
        <v>0</v>
      </c>
      <c r="AG52" s="104">
        <v>0</v>
      </c>
      <c r="AH52" s="104">
        <v>0</v>
      </c>
      <c r="AI52" s="104">
        <v>0</v>
      </c>
      <c r="AJ52" s="104">
        <v>0</v>
      </c>
      <c r="AK52" s="104">
        <v>0</v>
      </c>
      <c r="AL52" s="117">
        <f t="shared" si="0"/>
        <v>0</v>
      </c>
    </row>
    <row r="53" spans="1:38" x14ac:dyDescent="0.3">
      <c r="A53" s="155" t="s">
        <v>783</v>
      </c>
      <c r="B53" s="86" t="s">
        <v>336</v>
      </c>
      <c r="C53" s="86" t="s">
        <v>113</v>
      </c>
      <c r="D53" s="86" t="s">
        <v>335</v>
      </c>
      <c r="E53" s="108">
        <v>45349</v>
      </c>
      <c r="F53" s="86"/>
      <c r="G53" s="86">
        <v>2</v>
      </c>
      <c r="H53" s="86">
        <v>0</v>
      </c>
      <c r="I53" s="86">
        <v>0</v>
      </c>
      <c r="J53" s="86">
        <v>2</v>
      </c>
      <c r="K53" s="86">
        <v>0</v>
      </c>
      <c r="L53" s="86">
        <v>2</v>
      </c>
      <c r="M53" s="116">
        <v>0</v>
      </c>
      <c r="N53" s="116">
        <v>0</v>
      </c>
      <c r="O53" s="116">
        <v>0</v>
      </c>
      <c r="P53" s="117">
        <v>0</v>
      </c>
      <c r="Q53" s="117">
        <v>0</v>
      </c>
      <c r="R53" s="117">
        <v>0</v>
      </c>
      <c r="S53" s="117">
        <v>0</v>
      </c>
      <c r="T53" s="117">
        <v>0</v>
      </c>
      <c r="U53" s="104">
        <v>0</v>
      </c>
      <c r="V53" s="118">
        <v>0</v>
      </c>
      <c r="W53" s="118">
        <v>0</v>
      </c>
      <c r="X53" s="118">
        <v>0</v>
      </c>
      <c r="Y53" s="118">
        <v>0</v>
      </c>
      <c r="Z53" s="118">
        <v>0</v>
      </c>
      <c r="AA53" s="104">
        <v>0</v>
      </c>
      <c r="AB53" s="104">
        <v>0</v>
      </c>
      <c r="AC53" s="104">
        <v>0</v>
      </c>
      <c r="AD53" s="104">
        <v>0</v>
      </c>
      <c r="AE53" s="104">
        <v>0</v>
      </c>
      <c r="AF53" s="104">
        <v>0</v>
      </c>
      <c r="AG53" s="104">
        <v>0</v>
      </c>
      <c r="AH53" s="104">
        <v>0</v>
      </c>
      <c r="AI53" s="104">
        <v>0</v>
      </c>
      <c r="AJ53" s="104">
        <v>0</v>
      </c>
      <c r="AK53" s="104">
        <v>0</v>
      </c>
      <c r="AL53" s="117">
        <f t="shared" si="0"/>
        <v>0</v>
      </c>
    </row>
    <row r="54" spans="1:38" ht="26.4" x14ac:dyDescent="0.3">
      <c r="A54" s="155" t="s">
        <v>783</v>
      </c>
      <c r="B54" s="86" t="s">
        <v>346</v>
      </c>
      <c r="C54" s="86" t="s">
        <v>113</v>
      </c>
      <c r="D54" s="86" t="s">
        <v>345</v>
      </c>
      <c r="E54" s="108">
        <v>45321</v>
      </c>
      <c r="F54" s="86"/>
      <c r="G54" s="86">
        <v>2</v>
      </c>
      <c r="H54" s="86">
        <v>0</v>
      </c>
      <c r="I54" s="86">
        <v>3</v>
      </c>
      <c r="J54" s="86">
        <v>5</v>
      </c>
      <c r="K54" s="86">
        <v>0</v>
      </c>
      <c r="L54" s="86">
        <v>5</v>
      </c>
      <c r="M54" s="116">
        <v>0</v>
      </c>
      <c r="N54" s="116">
        <v>0</v>
      </c>
      <c r="O54" s="116">
        <v>0</v>
      </c>
      <c r="P54" s="117">
        <v>0</v>
      </c>
      <c r="Q54" s="117">
        <v>0</v>
      </c>
      <c r="R54" s="117">
        <v>0</v>
      </c>
      <c r="S54" s="117">
        <v>0</v>
      </c>
      <c r="T54" s="117">
        <v>0</v>
      </c>
      <c r="U54" s="104">
        <v>0</v>
      </c>
      <c r="V54" s="118">
        <v>0</v>
      </c>
      <c r="W54" s="118">
        <v>0</v>
      </c>
      <c r="X54" s="118">
        <v>0</v>
      </c>
      <c r="Y54" s="118">
        <v>0</v>
      </c>
      <c r="Z54" s="118">
        <v>0</v>
      </c>
      <c r="AA54" s="104">
        <v>0</v>
      </c>
      <c r="AB54" s="104">
        <v>0</v>
      </c>
      <c r="AC54" s="104">
        <v>0</v>
      </c>
      <c r="AD54" s="104">
        <v>0</v>
      </c>
      <c r="AE54" s="104">
        <v>0</v>
      </c>
      <c r="AF54" s="104">
        <v>0</v>
      </c>
      <c r="AG54" s="104">
        <v>0</v>
      </c>
      <c r="AH54" s="104">
        <v>0</v>
      </c>
      <c r="AI54" s="104">
        <v>0</v>
      </c>
      <c r="AJ54" s="104">
        <v>0</v>
      </c>
      <c r="AK54" s="104">
        <v>0</v>
      </c>
      <c r="AL54" s="117">
        <f t="shared" si="0"/>
        <v>0</v>
      </c>
    </row>
    <row r="55" spans="1:38" ht="26.4" x14ac:dyDescent="0.3">
      <c r="A55" s="155" t="s">
        <v>783</v>
      </c>
      <c r="B55" s="86" t="s">
        <v>342</v>
      </c>
      <c r="C55" s="86" t="s">
        <v>113</v>
      </c>
      <c r="D55" s="86" t="s">
        <v>341</v>
      </c>
      <c r="E55" s="108">
        <v>45327</v>
      </c>
      <c r="F55" s="86"/>
      <c r="G55" s="86">
        <v>0</v>
      </c>
      <c r="H55" s="86">
        <v>0</v>
      </c>
      <c r="I55" s="86">
        <v>1</v>
      </c>
      <c r="J55" s="86">
        <v>1</v>
      </c>
      <c r="K55" s="86">
        <v>0</v>
      </c>
      <c r="L55" s="86">
        <v>1</v>
      </c>
      <c r="M55" s="116">
        <v>0</v>
      </c>
      <c r="N55" s="116">
        <v>0</v>
      </c>
      <c r="O55" s="116">
        <v>0</v>
      </c>
      <c r="P55" s="117">
        <v>0</v>
      </c>
      <c r="Q55" s="117">
        <v>0</v>
      </c>
      <c r="R55" s="117">
        <v>0</v>
      </c>
      <c r="S55" s="117">
        <v>0</v>
      </c>
      <c r="T55" s="117">
        <v>0</v>
      </c>
      <c r="U55" s="104">
        <v>0</v>
      </c>
      <c r="V55" s="118">
        <v>0</v>
      </c>
      <c r="W55" s="118">
        <v>0</v>
      </c>
      <c r="X55" s="118">
        <v>0</v>
      </c>
      <c r="Y55" s="118">
        <v>0</v>
      </c>
      <c r="Z55" s="118">
        <v>0</v>
      </c>
      <c r="AA55" s="104">
        <v>0</v>
      </c>
      <c r="AB55" s="104">
        <v>0</v>
      </c>
      <c r="AC55" s="104">
        <v>0</v>
      </c>
      <c r="AD55" s="104">
        <v>0</v>
      </c>
      <c r="AE55" s="104">
        <v>0</v>
      </c>
      <c r="AF55" s="104">
        <v>0</v>
      </c>
      <c r="AG55" s="104">
        <v>0</v>
      </c>
      <c r="AH55" s="104">
        <v>0</v>
      </c>
      <c r="AI55" s="104">
        <v>0</v>
      </c>
      <c r="AJ55" s="104">
        <v>0</v>
      </c>
      <c r="AK55" s="104">
        <v>0</v>
      </c>
      <c r="AL55" s="117">
        <f t="shared" si="0"/>
        <v>0</v>
      </c>
    </row>
    <row r="56" spans="1:38" ht="26.4" x14ac:dyDescent="0.3">
      <c r="A56" s="155" t="s">
        <v>783</v>
      </c>
      <c r="B56" s="86" t="s">
        <v>330</v>
      </c>
      <c r="C56" s="86" t="s">
        <v>181</v>
      </c>
      <c r="D56" s="86" t="s">
        <v>787</v>
      </c>
      <c r="E56" s="108">
        <v>45335</v>
      </c>
      <c r="F56" s="86"/>
      <c r="G56" s="86">
        <v>0</v>
      </c>
      <c r="H56" s="86">
        <v>0</v>
      </c>
      <c r="I56" s="86">
        <v>1</v>
      </c>
      <c r="J56" s="86">
        <v>1</v>
      </c>
      <c r="K56" s="86">
        <v>0</v>
      </c>
      <c r="L56" s="86">
        <v>1</v>
      </c>
      <c r="M56" s="86">
        <v>0</v>
      </c>
      <c r="N56" s="86">
        <v>0</v>
      </c>
      <c r="O56" s="86">
        <v>0</v>
      </c>
      <c r="P56" s="117">
        <v>0</v>
      </c>
      <c r="Q56" s="117">
        <v>0</v>
      </c>
      <c r="R56" s="117">
        <v>0</v>
      </c>
      <c r="S56" s="117">
        <v>0</v>
      </c>
      <c r="T56" s="117">
        <v>0</v>
      </c>
      <c r="U56" s="104"/>
      <c r="V56" s="118"/>
      <c r="W56" s="118"/>
      <c r="X56" s="118"/>
      <c r="Y56" s="118"/>
      <c r="Z56" s="118"/>
      <c r="AA56" s="104"/>
      <c r="AB56" s="104"/>
      <c r="AC56" s="104"/>
      <c r="AD56" s="104"/>
      <c r="AE56" s="104"/>
      <c r="AF56" s="104"/>
      <c r="AG56" s="104"/>
      <c r="AH56" s="104"/>
      <c r="AI56" s="104"/>
      <c r="AJ56" s="104"/>
      <c r="AK56" s="104"/>
      <c r="AL56" s="117">
        <f t="shared" si="0"/>
        <v>0</v>
      </c>
    </row>
    <row r="57" spans="1:38" ht="26.4" x14ac:dyDescent="0.3">
      <c r="A57" s="155" t="s">
        <v>783</v>
      </c>
      <c r="B57" s="86" t="s">
        <v>326</v>
      </c>
      <c r="C57" s="86" t="s">
        <v>159</v>
      </c>
      <c r="D57" s="86" t="s">
        <v>325</v>
      </c>
      <c r="E57" s="108">
        <v>45358</v>
      </c>
      <c r="F57" s="86"/>
      <c r="G57" s="86">
        <v>0</v>
      </c>
      <c r="H57" s="86">
        <v>0</v>
      </c>
      <c r="I57" s="86">
        <v>1</v>
      </c>
      <c r="J57" s="86">
        <v>1</v>
      </c>
      <c r="K57" s="86">
        <v>0</v>
      </c>
      <c r="L57" s="86">
        <v>1</v>
      </c>
      <c r="M57" s="116">
        <v>0</v>
      </c>
      <c r="N57" s="86">
        <v>0</v>
      </c>
      <c r="O57" s="116">
        <v>0</v>
      </c>
      <c r="P57" s="117">
        <v>0</v>
      </c>
      <c r="Q57" s="117">
        <v>0</v>
      </c>
      <c r="R57" s="117">
        <v>0</v>
      </c>
      <c r="S57" s="117">
        <v>0</v>
      </c>
      <c r="T57" s="117">
        <v>0</v>
      </c>
      <c r="U57" s="104">
        <v>0</v>
      </c>
      <c r="V57" s="118">
        <v>0</v>
      </c>
      <c r="W57" s="118">
        <v>0</v>
      </c>
      <c r="X57" s="118">
        <v>0</v>
      </c>
      <c r="Y57" s="118">
        <v>0</v>
      </c>
      <c r="Z57" s="118">
        <v>0</v>
      </c>
      <c r="AA57" s="104">
        <v>0</v>
      </c>
      <c r="AB57" s="104">
        <v>0</v>
      </c>
      <c r="AC57" s="104">
        <v>0</v>
      </c>
      <c r="AD57" s="104">
        <v>0</v>
      </c>
      <c r="AE57" s="104">
        <v>0</v>
      </c>
      <c r="AF57" s="104">
        <v>0</v>
      </c>
      <c r="AG57" s="104">
        <v>0</v>
      </c>
      <c r="AH57" s="104">
        <v>0</v>
      </c>
      <c r="AI57" s="104">
        <v>0</v>
      </c>
      <c r="AJ57" s="104">
        <v>0</v>
      </c>
      <c r="AK57" s="104">
        <v>0</v>
      </c>
      <c r="AL57" s="117">
        <f t="shared" si="0"/>
        <v>0</v>
      </c>
    </row>
    <row r="58" spans="1:38" ht="26.4" x14ac:dyDescent="0.3">
      <c r="A58" s="155" t="s">
        <v>783</v>
      </c>
      <c r="B58" s="86" t="s">
        <v>374</v>
      </c>
      <c r="C58" s="86" t="s">
        <v>113</v>
      </c>
      <c r="D58" s="86" t="s">
        <v>373</v>
      </c>
      <c r="E58" s="108">
        <v>45372</v>
      </c>
      <c r="F58" s="86"/>
      <c r="G58" s="86">
        <v>0</v>
      </c>
      <c r="H58" s="86">
        <v>0</v>
      </c>
      <c r="I58" s="86">
        <v>1</v>
      </c>
      <c r="J58" s="86">
        <v>1</v>
      </c>
      <c r="K58" s="86">
        <v>0</v>
      </c>
      <c r="L58" s="86">
        <v>1</v>
      </c>
      <c r="M58" s="116">
        <v>0</v>
      </c>
      <c r="N58" s="116">
        <v>0</v>
      </c>
      <c r="O58" s="116">
        <v>0</v>
      </c>
      <c r="P58" s="117">
        <v>0</v>
      </c>
      <c r="Q58" s="117">
        <v>0</v>
      </c>
      <c r="R58" s="117">
        <v>0</v>
      </c>
      <c r="S58" s="117">
        <v>0</v>
      </c>
      <c r="T58" s="117">
        <v>0</v>
      </c>
      <c r="U58" s="104">
        <v>0</v>
      </c>
      <c r="V58" s="118">
        <v>0</v>
      </c>
      <c r="W58" s="118">
        <v>0</v>
      </c>
      <c r="X58" s="118">
        <v>0</v>
      </c>
      <c r="Y58" s="118">
        <f>O58</f>
        <v>0</v>
      </c>
      <c r="Z58" s="118">
        <v>0</v>
      </c>
      <c r="AA58" s="104">
        <v>0</v>
      </c>
      <c r="AB58" s="104">
        <v>0</v>
      </c>
      <c r="AC58" s="104">
        <v>0</v>
      </c>
      <c r="AD58" s="104">
        <v>0</v>
      </c>
      <c r="AE58" s="104">
        <v>0</v>
      </c>
      <c r="AF58" s="104">
        <v>0</v>
      </c>
      <c r="AG58" s="104">
        <v>0</v>
      </c>
      <c r="AH58" s="104">
        <v>0</v>
      </c>
      <c r="AI58" s="104">
        <v>0</v>
      </c>
      <c r="AJ58" s="104">
        <v>0</v>
      </c>
      <c r="AK58" s="104">
        <v>0</v>
      </c>
      <c r="AL58" s="117">
        <f t="shared" si="0"/>
        <v>0</v>
      </c>
    </row>
    <row r="59" spans="1:38" x14ac:dyDescent="0.3">
      <c r="A59" s="155" t="s">
        <v>783</v>
      </c>
      <c r="B59" s="86" t="s">
        <v>372</v>
      </c>
      <c r="C59" s="86" t="s">
        <v>113</v>
      </c>
      <c r="D59" s="86" t="s">
        <v>371</v>
      </c>
      <c r="E59" s="108">
        <v>45378</v>
      </c>
      <c r="F59" s="86"/>
      <c r="G59" s="86">
        <v>0</v>
      </c>
      <c r="H59" s="86">
        <v>0</v>
      </c>
      <c r="I59" s="86">
        <v>1</v>
      </c>
      <c r="J59" s="86">
        <v>1</v>
      </c>
      <c r="K59" s="86">
        <v>0</v>
      </c>
      <c r="L59" s="86">
        <v>1</v>
      </c>
      <c r="M59" s="116">
        <v>0</v>
      </c>
      <c r="N59" s="116">
        <v>0</v>
      </c>
      <c r="O59" s="116">
        <v>0</v>
      </c>
      <c r="P59" s="117">
        <v>0</v>
      </c>
      <c r="Q59" s="117">
        <v>0</v>
      </c>
      <c r="R59" s="117">
        <v>0</v>
      </c>
      <c r="S59" s="117">
        <v>0</v>
      </c>
      <c r="T59" s="117">
        <v>0</v>
      </c>
      <c r="U59" s="104">
        <v>0</v>
      </c>
      <c r="V59" s="118">
        <v>0</v>
      </c>
      <c r="W59" s="118">
        <v>0</v>
      </c>
      <c r="X59" s="118">
        <v>0</v>
      </c>
      <c r="Y59" s="118">
        <f>O59</f>
        <v>0</v>
      </c>
      <c r="Z59" s="118">
        <v>0</v>
      </c>
      <c r="AA59" s="104">
        <v>0</v>
      </c>
      <c r="AB59" s="104">
        <v>0</v>
      </c>
      <c r="AC59" s="104">
        <v>0</v>
      </c>
      <c r="AD59" s="104">
        <v>0</v>
      </c>
      <c r="AE59" s="104">
        <v>0</v>
      </c>
      <c r="AF59" s="104">
        <v>0</v>
      </c>
      <c r="AG59" s="104">
        <v>0</v>
      </c>
      <c r="AH59" s="104">
        <v>0</v>
      </c>
      <c r="AI59" s="104">
        <v>0</v>
      </c>
      <c r="AJ59" s="104">
        <v>0</v>
      </c>
      <c r="AK59" s="104">
        <v>0</v>
      </c>
      <c r="AL59" s="117">
        <f t="shared" si="0"/>
        <v>0</v>
      </c>
    </row>
    <row r="60" spans="1:38" ht="26.4" x14ac:dyDescent="0.3">
      <c r="A60" s="155" t="s">
        <v>783</v>
      </c>
      <c r="B60" s="86" t="s">
        <v>370</v>
      </c>
      <c r="C60" s="86" t="s">
        <v>113</v>
      </c>
      <c r="D60" s="86" t="s">
        <v>369</v>
      </c>
      <c r="E60" s="108">
        <v>45369</v>
      </c>
      <c r="F60" s="86"/>
      <c r="G60" s="86">
        <v>0</v>
      </c>
      <c r="H60" s="86">
        <v>0</v>
      </c>
      <c r="I60" s="86">
        <v>1</v>
      </c>
      <c r="J60" s="86">
        <v>1</v>
      </c>
      <c r="K60" s="86">
        <v>0</v>
      </c>
      <c r="L60" s="86">
        <v>1</v>
      </c>
      <c r="M60" s="116">
        <v>0</v>
      </c>
      <c r="N60" s="116">
        <v>0</v>
      </c>
      <c r="O60" s="116">
        <v>0</v>
      </c>
      <c r="P60" s="117">
        <v>0</v>
      </c>
      <c r="Q60" s="117">
        <v>0</v>
      </c>
      <c r="R60" s="117">
        <v>0</v>
      </c>
      <c r="S60" s="117">
        <v>0</v>
      </c>
      <c r="T60" s="117">
        <v>0</v>
      </c>
      <c r="U60" s="104">
        <v>0</v>
      </c>
      <c r="V60" s="118">
        <v>0</v>
      </c>
      <c r="W60" s="118">
        <v>0</v>
      </c>
      <c r="X60" s="118">
        <v>0</v>
      </c>
      <c r="Y60" s="118">
        <v>0</v>
      </c>
      <c r="Z60" s="118">
        <v>0</v>
      </c>
      <c r="AA60" s="104">
        <v>0</v>
      </c>
      <c r="AB60" s="104">
        <v>0</v>
      </c>
      <c r="AC60" s="104">
        <v>0</v>
      </c>
      <c r="AD60" s="104">
        <v>0</v>
      </c>
      <c r="AE60" s="104">
        <v>0</v>
      </c>
      <c r="AF60" s="104">
        <v>0</v>
      </c>
      <c r="AG60" s="104">
        <v>0</v>
      </c>
      <c r="AH60" s="104">
        <v>0</v>
      </c>
      <c r="AI60" s="104">
        <v>0</v>
      </c>
      <c r="AJ60" s="104">
        <v>0</v>
      </c>
      <c r="AK60" s="104">
        <v>0</v>
      </c>
      <c r="AL60" s="117">
        <f t="shared" si="0"/>
        <v>0</v>
      </c>
    </row>
    <row r="61" spans="1:38" x14ac:dyDescent="0.3">
      <c r="A61" s="155" t="s">
        <v>783</v>
      </c>
      <c r="B61" s="89" t="s">
        <v>633</v>
      </c>
      <c r="C61" s="89" t="s">
        <v>113</v>
      </c>
      <c r="D61" s="89" t="s">
        <v>634</v>
      </c>
      <c r="E61" s="108">
        <v>45425</v>
      </c>
      <c r="F61" s="89"/>
      <c r="G61" s="86">
        <v>0</v>
      </c>
      <c r="H61" s="89">
        <v>0</v>
      </c>
      <c r="I61" s="89">
        <v>2</v>
      </c>
      <c r="J61" s="89">
        <v>2</v>
      </c>
      <c r="K61" s="89">
        <f>SUM(P61:S61)</f>
        <v>0</v>
      </c>
      <c r="L61" s="86">
        <v>2</v>
      </c>
      <c r="M61" s="120">
        <v>0</v>
      </c>
      <c r="N61" s="120">
        <v>0</v>
      </c>
      <c r="O61" s="86">
        <v>0</v>
      </c>
      <c r="P61" s="117">
        <v>0</v>
      </c>
      <c r="Q61" s="117">
        <v>0</v>
      </c>
      <c r="R61" s="117">
        <v>0</v>
      </c>
      <c r="S61" s="117">
        <v>0</v>
      </c>
      <c r="T61" s="117">
        <v>0</v>
      </c>
      <c r="U61" s="104">
        <v>0</v>
      </c>
      <c r="V61" s="118">
        <v>0</v>
      </c>
      <c r="W61" s="118">
        <v>0</v>
      </c>
      <c r="X61" s="118">
        <v>0</v>
      </c>
      <c r="Y61" s="118">
        <v>0</v>
      </c>
      <c r="Z61" s="118">
        <v>0</v>
      </c>
      <c r="AA61" s="104">
        <v>0</v>
      </c>
      <c r="AB61" s="104">
        <v>0</v>
      </c>
      <c r="AC61" s="104">
        <v>0</v>
      </c>
      <c r="AD61" s="104">
        <v>0</v>
      </c>
      <c r="AE61" s="104">
        <v>0</v>
      </c>
      <c r="AF61" s="104">
        <v>0</v>
      </c>
      <c r="AG61" s="104">
        <v>0</v>
      </c>
      <c r="AH61" s="104">
        <v>0</v>
      </c>
      <c r="AI61" s="104">
        <v>0</v>
      </c>
      <c r="AJ61" s="104">
        <v>0</v>
      </c>
      <c r="AK61" s="104">
        <v>0</v>
      </c>
      <c r="AL61" s="117">
        <f t="shared" si="0"/>
        <v>0</v>
      </c>
    </row>
    <row r="62" spans="1:38" x14ac:dyDescent="0.3">
      <c r="A62" s="155" t="s">
        <v>783</v>
      </c>
      <c r="B62" s="86" t="s">
        <v>790</v>
      </c>
      <c r="C62" s="89" t="s">
        <v>159</v>
      </c>
      <c r="D62" s="89" t="s">
        <v>628</v>
      </c>
      <c r="E62" s="108">
        <v>45405</v>
      </c>
      <c r="F62" s="89"/>
      <c r="G62" s="89">
        <v>1</v>
      </c>
      <c r="H62" s="89">
        <v>0</v>
      </c>
      <c r="I62" s="89">
        <v>0</v>
      </c>
      <c r="J62" s="86">
        <v>1</v>
      </c>
      <c r="K62" s="86">
        <v>0</v>
      </c>
      <c r="L62" s="86">
        <v>1</v>
      </c>
      <c r="M62" s="86">
        <v>0</v>
      </c>
      <c r="N62" s="86">
        <v>0</v>
      </c>
      <c r="O62" s="86">
        <v>0</v>
      </c>
      <c r="P62" s="117">
        <v>0</v>
      </c>
      <c r="Q62" s="117">
        <v>0</v>
      </c>
      <c r="R62" s="117">
        <v>0</v>
      </c>
      <c r="S62" s="117">
        <v>0</v>
      </c>
      <c r="T62" s="117">
        <v>0</v>
      </c>
      <c r="U62" s="104">
        <v>0</v>
      </c>
      <c r="V62" s="118">
        <v>0</v>
      </c>
      <c r="W62" s="118">
        <v>0</v>
      </c>
      <c r="X62" s="118">
        <v>0</v>
      </c>
      <c r="Y62" s="118">
        <v>0</v>
      </c>
      <c r="Z62" s="118">
        <v>0</v>
      </c>
      <c r="AA62" s="104">
        <v>0</v>
      </c>
      <c r="AB62" s="104">
        <v>0</v>
      </c>
      <c r="AC62" s="104">
        <v>0</v>
      </c>
      <c r="AD62" s="104">
        <v>0</v>
      </c>
      <c r="AE62" s="104">
        <v>0</v>
      </c>
      <c r="AF62" s="104">
        <v>0</v>
      </c>
      <c r="AG62" s="104">
        <v>0</v>
      </c>
      <c r="AH62" s="104">
        <v>0</v>
      </c>
      <c r="AI62" s="104">
        <v>0</v>
      </c>
      <c r="AJ62" s="104">
        <v>0</v>
      </c>
      <c r="AK62" s="104">
        <v>0</v>
      </c>
      <c r="AL62" s="117">
        <f t="shared" si="0"/>
        <v>0</v>
      </c>
    </row>
    <row r="63" spans="1:38" ht="26.4" x14ac:dyDescent="0.3">
      <c r="A63" s="155" t="s">
        <v>783</v>
      </c>
      <c r="B63" s="86" t="s">
        <v>318</v>
      </c>
      <c r="C63" s="86" t="s">
        <v>181</v>
      </c>
      <c r="D63" s="86" t="s">
        <v>317</v>
      </c>
      <c r="E63" s="108">
        <v>45371</v>
      </c>
      <c r="F63" s="86"/>
      <c r="G63" s="86">
        <v>0</v>
      </c>
      <c r="H63" s="86">
        <v>0</v>
      </c>
      <c r="I63" s="86">
        <v>1</v>
      </c>
      <c r="J63" s="86">
        <v>1</v>
      </c>
      <c r="K63" s="86">
        <v>0</v>
      </c>
      <c r="L63" s="86">
        <v>1</v>
      </c>
      <c r="M63" s="116">
        <v>0</v>
      </c>
      <c r="N63" s="86">
        <v>0</v>
      </c>
      <c r="O63" s="116">
        <v>0</v>
      </c>
      <c r="P63" s="117">
        <v>0</v>
      </c>
      <c r="Q63" s="117">
        <v>0</v>
      </c>
      <c r="R63" s="117">
        <v>0</v>
      </c>
      <c r="S63" s="117">
        <v>0</v>
      </c>
      <c r="T63" s="117">
        <v>0</v>
      </c>
      <c r="U63" s="104">
        <v>0</v>
      </c>
      <c r="V63" s="118">
        <v>0</v>
      </c>
      <c r="W63" s="118">
        <v>0</v>
      </c>
      <c r="X63" s="118">
        <v>0</v>
      </c>
      <c r="Y63" s="118">
        <v>0</v>
      </c>
      <c r="Z63" s="118">
        <v>0</v>
      </c>
      <c r="AA63" s="104">
        <v>0</v>
      </c>
      <c r="AB63" s="104">
        <v>0</v>
      </c>
      <c r="AC63" s="104">
        <v>0</v>
      </c>
      <c r="AD63" s="104">
        <v>0</v>
      </c>
      <c r="AE63" s="104">
        <v>0</v>
      </c>
      <c r="AF63" s="104">
        <v>0</v>
      </c>
      <c r="AG63" s="104">
        <v>0</v>
      </c>
      <c r="AH63" s="104">
        <v>0</v>
      </c>
      <c r="AI63" s="104">
        <v>0</v>
      </c>
      <c r="AJ63" s="104">
        <v>0</v>
      </c>
      <c r="AK63" s="104">
        <v>0</v>
      </c>
      <c r="AL63" s="117">
        <f t="shared" si="0"/>
        <v>0</v>
      </c>
    </row>
    <row r="64" spans="1:38" x14ac:dyDescent="0.3">
      <c r="A64" s="155" t="s">
        <v>783</v>
      </c>
      <c r="B64" s="86" t="s">
        <v>316</v>
      </c>
      <c r="C64" s="86" t="s">
        <v>181</v>
      </c>
      <c r="D64" s="86" t="s">
        <v>315</v>
      </c>
      <c r="E64" s="108">
        <v>45372</v>
      </c>
      <c r="F64" s="86"/>
      <c r="G64" s="86">
        <v>0</v>
      </c>
      <c r="H64" s="86">
        <v>0</v>
      </c>
      <c r="I64" s="86">
        <v>1</v>
      </c>
      <c r="J64" s="86">
        <v>1</v>
      </c>
      <c r="K64" s="86">
        <v>0</v>
      </c>
      <c r="L64" s="86">
        <v>1</v>
      </c>
      <c r="M64" s="116">
        <v>0</v>
      </c>
      <c r="N64" s="86">
        <v>0</v>
      </c>
      <c r="O64" s="116">
        <v>0</v>
      </c>
      <c r="P64" s="117">
        <v>0</v>
      </c>
      <c r="Q64" s="117">
        <v>0</v>
      </c>
      <c r="R64" s="117">
        <v>0</v>
      </c>
      <c r="S64" s="117">
        <v>0</v>
      </c>
      <c r="T64" s="117">
        <v>0</v>
      </c>
      <c r="U64" s="104">
        <v>0</v>
      </c>
      <c r="V64" s="118">
        <v>0</v>
      </c>
      <c r="W64" s="118">
        <v>0</v>
      </c>
      <c r="X64" s="118">
        <v>0</v>
      </c>
      <c r="Y64" s="118">
        <v>0</v>
      </c>
      <c r="Z64" s="118">
        <v>0</v>
      </c>
      <c r="AA64" s="104">
        <v>0</v>
      </c>
      <c r="AB64" s="104">
        <v>0</v>
      </c>
      <c r="AC64" s="104">
        <v>0</v>
      </c>
      <c r="AD64" s="104">
        <v>0</v>
      </c>
      <c r="AE64" s="104">
        <v>0</v>
      </c>
      <c r="AF64" s="104">
        <v>0</v>
      </c>
      <c r="AG64" s="104">
        <v>0</v>
      </c>
      <c r="AH64" s="104">
        <v>0</v>
      </c>
      <c r="AI64" s="104">
        <v>0</v>
      </c>
      <c r="AJ64" s="104">
        <v>0</v>
      </c>
      <c r="AK64" s="104">
        <v>0</v>
      </c>
      <c r="AL64" s="117">
        <f t="shared" si="0"/>
        <v>0</v>
      </c>
    </row>
    <row r="65" spans="1:38" x14ac:dyDescent="0.3">
      <c r="A65" s="155" t="s">
        <v>783</v>
      </c>
      <c r="B65" s="89" t="s">
        <v>677</v>
      </c>
      <c r="C65" s="89" t="s">
        <v>113</v>
      </c>
      <c r="D65" s="89" t="s">
        <v>678</v>
      </c>
      <c r="E65" s="108">
        <v>45567</v>
      </c>
      <c r="F65" s="89"/>
      <c r="G65" s="86">
        <v>0</v>
      </c>
      <c r="H65" s="86">
        <v>0</v>
      </c>
      <c r="I65" s="86">
        <v>1</v>
      </c>
      <c r="J65" s="89">
        <v>1</v>
      </c>
      <c r="K65" s="89">
        <f>SUM(P65:S65)</f>
        <v>0</v>
      </c>
      <c r="L65" s="89">
        <v>1</v>
      </c>
      <c r="M65" s="120">
        <v>0</v>
      </c>
      <c r="N65" s="120">
        <v>0</v>
      </c>
      <c r="O65" s="120">
        <v>0</v>
      </c>
      <c r="P65" s="117">
        <v>0</v>
      </c>
      <c r="Q65" s="117">
        <v>0</v>
      </c>
      <c r="R65" s="117">
        <v>0</v>
      </c>
      <c r="S65" s="117">
        <v>0</v>
      </c>
      <c r="T65" s="117">
        <v>0</v>
      </c>
      <c r="U65" s="104">
        <v>0</v>
      </c>
      <c r="V65" s="118">
        <v>0</v>
      </c>
      <c r="W65" s="118">
        <v>0</v>
      </c>
      <c r="X65" s="118">
        <v>0</v>
      </c>
      <c r="Y65" s="118">
        <v>0</v>
      </c>
      <c r="Z65" s="118">
        <v>0</v>
      </c>
      <c r="AA65" s="104">
        <v>0</v>
      </c>
      <c r="AB65" s="104">
        <v>0</v>
      </c>
      <c r="AC65" s="104">
        <v>0</v>
      </c>
      <c r="AD65" s="104">
        <v>0</v>
      </c>
      <c r="AE65" s="104">
        <v>0</v>
      </c>
      <c r="AF65" s="104">
        <v>0</v>
      </c>
      <c r="AG65" s="104">
        <v>0</v>
      </c>
      <c r="AH65" s="104">
        <v>0</v>
      </c>
      <c r="AI65" s="104">
        <v>0</v>
      </c>
      <c r="AJ65" s="104">
        <v>0</v>
      </c>
      <c r="AK65" s="104">
        <v>0</v>
      </c>
      <c r="AL65" s="117">
        <f t="shared" si="0"/>
        <v>0</v>
      </c>
    </row>
    <row r="66" spans="1:38" x14ac:dyDescent="0.3">
      <c r="A66" s="155" t="s">
        <v>783</v>
      </c>
      <c r="B66" s="89" t="s">
        <v>671</v>
      </c>
      <c r="C66" s="89" t="s">
        <v>181</v>
      </c>
      <c r="D66" s="89" t="s">
        <v>672</v>
      </c>
      <c r="E66" s="108">
        <v>45546</v>
      </c>
      <c r="F66" s="89"/>
      <c r="G66" s="86">
        <v>0</v>
      </c>
      <c r="H66" s="86">
        <v>0</v>
      </c>
      <c r="I66" s="86">
        <v>1</v>
      </c>
      <c r="J66" s="89">
        <v>1</v>
      </c>
      <c r="K66" s="89">
        <f>SUM(P66:S66)</f>
        <v>0</v>
      </c>
      <c r="L66" s="89">
        <v>1</v>
      </c>
      <c r="M66" s="120">
        <v>0</v>
      </c>
      <c r="N66" s="120">
        <v>0</v>
      </c>
      <c r="O66" s="120">
        <v>0</v>
      </c>
      <c r="P66" s="117">
        <v>0</v>
      </c>
      <c r="Q66" s="117">
        <v>0</v>
      </c>
      <c r="R66" s="117">
        <v>0</v>
      </c>
      <c r="S66" s="117">
        <v>0</v>
      </c>
      <c r="T66" s="117">
        <v>0</v>
      </c>
      <c r="U66" s="104">
        <v>0</v>
      </c>
      <c r="V66" s="118">
        <v>0</v>
      </c>
      <c r="W66" s="118">
        <v>0</v>
      </c>
      <c r="X66" s="118">
        <v>0</v>
      </c>
      <c r="Y66" s="118">
        <v>0</v>
      </c>
      <c r="Z66" s="118">
        <v>0</v>
      </c>
      <c r="AA66" s="104">
        <v>0</v>
      </c>
      <c r="AB66" s="104">
        <v>0</v>
      </c>
      <c r="AC66" s="104">
        <v>0</v>
      </c>
      <c r="AD66" s="104">
        <v>0</v>
      </c>
      <c r="AE66" s="104">
        <v>0</v>
      </c>
      <c r="AF66" s="104">
        <v>0</v>
      </c>
      <c r="AG66" s="104">
        <v>0</v>
      </c>
      <c r="AH66" s="104">
        <v>0</v>
      </c>
      <c r="AI66" s="104">
        <v>0</v>
      </c>
      <c r="AJ66" s="104">
        <v>0</v>
      </c>
      <c r="AK66" s="104">
        <v>0</v>
      </c>
      <c r="AL66" s="117">
        <f t="shared" si="0"/>
        <v>0</v>
      </c>
    </row>
    <row r="67" spans="1:38" x14ac:dyDescent="0.3">
      <c r="A67" s="155" t="s">
        <v>783</v>
      </c>
      <c r="B67" s="89" t="s">
        <v>691</v>
      </c>
      <c r="C67" s="89" t="s">
        <v>113</v>
      </c>
      <c r="D67" s="89" t="s">
        <v>692</v>
      </c>
      <c r="E67" s="108">
        <v>45629</v>
      </c>
      <c r="F67" s="89"/>
      <c r="G67" s="86">
        <v>0</v>
      </c>
      <c r="H67" s="86">
        <v>0</v>
      </c>
      <c r="I67" s="86">
        <v>4</v>
      </c>
      <c r="J67" s="89">
        <v>4</v>
      </c>
      <c r="K67" s="89">
        <v>0</v>
      </c>
      <c r="L67" s="89">
        <v>4</v>
      </c>
      <c r="M67" s="120">
        <v>0</v>
      </c>
      <c r="N67" s="120">
        <v>0</v>
      </c>
      <c r="O67" s="120">
        <v>0</v>
      </c>
      <c r="P67" s="117">
        <v>0</v>
      </c>
      <c r="Q67" s="117">
        <v>0</v>
      </c>
      <c r="R67" s="117">
        <v>0</v>
      </c>
      <c r="S67" s="117">
        <v>0</v>
      </c>
      <c r="T67" s="117">
        <v>0</v>
      </c>
      <c r="U67" s="104">
        <v>0</v>
      </c>
      <c r="V67" s="118">
        <v>0</v>
      </c>
      <c r="W67" s="118">
        <v>0</v>
      </c>
      <c r="X67" s="118">
        <v>0</v>
      </c>
      <c r="Y67" s="118">
        <v>0</v>
      </c>
      <c r="Z67" s="118">
        <v>0</v>
      </c>
      <c r="AA67" s="104">
        <v>0</v>
      </c>
      <c r="AB67" s="104">
        <v>0</v>
      </c>
      <c r="AC67" s="104">
        <v>0</v>
      </c>
      <c r="AD67" s="104">
        <v>0</v>
      </c>
      <c r="AE67" s="104">
        <v>0</v>
      </c>
      <c r="AF67" s="104">
        <v>0</v>
      </c>
      <c r="AG67" s="104">
        <v>0</v>
      </c>
      <c r="AH67" s="104">
        <v>0</v>
      </c>
      <c r="AI67" s="104">
        <v>0</v>
      </c>
      <c r="AJ67" s="104">
        <v>0</v>
      </c>
      <c r="AK67" s="104">
        <v>0</v>
      </c>
      <c r="AL67" s="117">
        <f t="shared" si="0"/>
        <v>0</v>
      </c>
    </row>
    <row r="68" spans="1:38" x14ac:dyDescent="0.3">
      <c r="A68" s="155" t="s">
        <v>783</v>
      </c>
      <c r="B68" s="89" t="s">
        <v>714</v>
      </c>
      <c r="C68" s="89" t="s">
        <v>108</v>
      </c>
      <c r="D68" s="89" t="s">
        <v>715</v>
      </c>
      <c r="E68" s="108">
        <v>45709</v>
      </c>
      <c r="F68" s="89"/>
      <c r="G68" s="86">
        <v>0</v>
      </c>
      <c r="H68" s="89">
        <v>0</v>
      </c>
      <c r="I68" s="89">
        <v>7</v>
      </c>
      <c r="J68" s="89">
        <v>7</v>
      </c>
      <c r="K68" s="89">
        <v>0</v>
      </c>
      <c r="L68" s="89">
        <v>7</v>
      </c>
      <c r="M68" s="120">
        <v>0</v>
      </c>
      <c r="N68" s="120">
        <v>0</v>
      </c>
      <c r="O68" s="120">
        <v>0</v>
      </c>
      <c r="P68" s="117">
        <v>0</v>
      </c>
      <c r="Q68" s="117">
        <v>0</v>
      </c>
      <c r="R68" s="117">
        <v>0</v>
      </c>
      <c r="S68" s="117">
        <v>0</v>
      </c>
      <c r="T68" s="117">
        <v>0</v>
      </c>
      <c r="U68" s="104">
        <v>0</v>
      </c>
      <c r="V68" s="118">
        <v>0</v>
      </c>
      <c r="W68" s="118">
        <v>0</v>
      </c>
      <c r="X68" s="118">
        <v>0</v>
      </c>
      <c r="Y68" s="118">
        <v>0</v>
      </c>
      <c r="Z68" s="118">
        <v>0</v>
      </c>
      <c r="AA68" s="104">
        <v>0</v>
      </c>
      <c r="AB68" s="104">
        <v>0</v>
      </c>
      <c r="AC68" s="104">
        <v>0</v>
      </c>
      <c r="AD68" s="104">
        <v>0</v>
      </c>
      <c r="AE68" s="104">
        <v>0</v>
      </c>
      <c r="AF68" s="104">
        <v>0</v>
      </c>
      <c r="AG68" s="104">
        <v>0</v>
      </c>
      <c r="AH68" s="104">
        <v>0</v>
      </c>
      <c r="AI68" s="104">
        <v>0</v>
      </c>
      <c r="AJ68" s="104">
        <v>0</v>
      </c>
      <c r="AK68" s="104">
        <v>0</v>
      </c>
      <c r="AL68" s="117">
        <f t="shared" si="0"/>
        <v>0</v>
      </c>
    </row>
    <row r="69" spans="1:38" x14ac:dyDescent="0.3">
      <c r="A69" s="155" t="s">
        <v>783</v>
      </c>
      <c r="B69" s="89" t="s">
        <v>693</v>
      </c>
      <c r="C69" s="89" t="s">
        <v>113</v>
      </c>
      <c r="D69" s="89" t="s">
        <v>694</v>
      </c>
      <c r="E69" s="108">
        <v>45630</v>
      </c>
      <c r="F69" s="89"/>
      <c r="G69" s="86">
        <v>0</v>
      </c>
      <c r="H69" s="86">
        <v>0</v>
      </c>
      <c r="I69" s="86">
        <v>1</v>
      </c>
      <c r="J69" s="89">
        <v>1</v>
      </c>
      <c r="K69" s="89">
        <v>1</v>
      </c>
      <c r="L69" s="89">
        <v>0</v>
      </c>
      <c r="M69" s="120">
        <v>0</v>
      </c>
      <c r="N69" s="120">
        <v>0</v>
      </c>
      <c r="O69" s="120">
        <v>0</v>
      </c>
      <c r="P69" s="117">
        <v>0</v>
      </c>
      <c r="Q69" s="117">
        <v>0</v>
      </c>
      <c r="R69" s="117">
        <v>0</v>
      </c>
      <c r="S69" s="117">
        <v>0</v>
      </c>
      <c r="T69" s="117">
        <v>0</v>
      </c>
      <c r="U69" s="104">
        <v>0</v>
      </c>
      <c r="V69" s="118">
        <v>0</v>
      </c>
      <c r="W69" s="118">
        <v>0</v>
      </c>
      <c r="X69" s="118">
        <v>0</v>
      </c>
      <c r="Y69" s="118">
        <v>0</v>
      </c>
      <c r="Z69" s="118">
        <v>0</v>
      </c>
      <c r="AA69" s="104">
        <v>0</v>
      </c>
      <c r="AB69" s="104">
        <v>0</v>
      </c>
      <c r="AC69" s="104">
        <v>0</v>
      </c>
      <c r="AD69" s="104">
        <v>0</v>
      </c>
      <c r="AE69" s="104">
        <v>0</v>
      </c>
      <c r="AF69" s="104">
        <v>0</v>
      </c>
      <c r="AG69" s="104">
        <v>0</v>
      </c>
      <c r="AH69" s="104">
        <v>0</v>
      </c>
      <c r="AI69" s="104">
        <v>0</v>
      </c>
      <c r="AJ69" s="104">
        <v>0</v>
      </c>
      <c r="AK69" s="104">
        <v>0</v>
      </c>
      <c r="AL69" s="117">
        <f t="shared" si="0"/>
        <v>0</v>
      </c>
    </row>
    <row r="70" spans="1:38" x14ac:dyDescent="0.3">
      <c r="A70" s="155" t="s">
        <v>783</v>
      </c>
      <c r="B70" s="89" t="s">
        <v>704</v>
      </c>
      <c r="C70" s="89" t="s">
        <v>113</v>
      </c>
      <c r="D70" s="89" t="s">
        <v>705</v>
      </c>
      <c r="E70" s="108">
        <v>45680</v>
      </c>
      <c r="F70" s="89"/>
      <c r="G70" s="86">
        <v>0</v>
      </c>
      <c r="H70" s="86">
        <v>0</v>
      </c>
      <c r="I70" s="86">
        <v>9</v>
      </c>
      <c r="J70" s="89">
        <f>SUM(U70:Z70)</f>
        <v>9</v>
      </c>
      <c r="K70" s="89">
        <f>SUM(P70:S70)</f>
        <v>0</v>
      </c>
      <c r="L70" s="89">
        <v>0</v>
      </c>
      <c r="M70" s="120">
        <v>9</v>
      </c>
      <c r="N70" s="120">
        <v>0</v>
      </c>
      <c r="O70" s="120">
        <v>0</v>
      </c>
      <c r="P70" s="117">
        <v>0</v>
      </c>
      <c r="Q70" s="117">
        <v>0</v>
      </c>
      <c r="R70" s="117">
        <v>0</v>
      </c>
      <c r="S70" s="117">
        <v>0</v>
      </c>
      <c r="T70" s="117">
        <v>0</v>
      </c>
      <c r="U70" s="104">
        <v>0</v>
      </c>
      <c r="V70" s="118">
        <v>9</v>
      </c>
      <c r="W70" s="118">
        <v>0</v>
      </c>
      <c r="X70" s="118">
        <v>0</v>
      </c>
      <c r="Y70" s="118">
        <v>0</v>
      </c>
      <c r="Z70" s="118">
        <v>0</v>
      </c>
      <c r="AA70" s="104">
        <v>0</v>
      </c>
      <c r="AB70" s="104">
        <v>0</v>
      </c>
      <c r="AC70" s="104">
        <v>0</v>
      </c>
      <c r="AD70" s="104">
        <v>0</v>
      </c>
      <c r="AE70" s="104">
        <v>0</v>
      </c>
      <c r="AF70" s="104">
        <v>0</v>
      </c>
      <c r="AG70" s="104">
        <v>0</v>
      </c>
      <c r="AH70" s="104">
        <v>0</v>
      </c>
      <c r="AI70" s="104">
        <v>0</v>
      </c>
      <c r="AJ70" s="104">
        <v>0</v>
      </c>
      <c r="AK70" s="104">
        <v>0</v>
      </c>
      <c r="AL70" s="117">
        <f t="shared" si="0"/>
        <v>9</v>
      </c>
    </row>
    <row r="71" spans="1:38" x14ac:dyDescent="0.3">
      <c r="A71" s="155" t="s">
        <v>783</v>
      </c>
      <c r="B71" s="89" t="s">
        <v>712</v>
      </c>
      <c r="C71" s="89" t="s">
        <v>113</v>
      </c>
      <c r="D71" s="89" t="s">
        <v>713</v>
      </c>
      <c r="E71" s="108">
        <v>45701</v>
      </c>
      <c r="F71" s="89"/>
      <c r="G71" s="86">
        <v>0</v>
      </c>
      <c r="H71" s="86">
        <v>0</v>
      </c>
      <c r="I71" s="86">
        <v>1</v>
      </c>
      <c r="J71" s="89">
        <f>SUM(U71:Z71)</f>
        <v>1</v>
      </c>
      <c r="K71" s="89">
        <f>SUM(P71:S71)</f>
        <v>0</v>
      </c>
      <c r="L71" s="89">
        <v>1</v>
      </c>
      <c r="M71" s="120">
        <v>0</v>
      </c>
      <c r="N71" s="120">
        <v>0</v>
      </c>
      <c r="O71" s="120">
        <v>0</v>
      </c>
      <c r="P71" s="117">
        <v>0</v>
      </c>
      <c r="Q71" s="117">
        <v>0</v>
      </c>
      <c r="R71" s="117">
        <v>0</v>
      </c>
      <c r="S71" s="117">
        <v>0</v>
      </c>
      <c r="T71" s="117">
        <v>0</v>
      </c>
      <c r="U71" s="104">
        <v>0</v>
      </c>
      <c r="V71" s="118">
        <v>1</v>
      </c>
      <c r="W71" s="118">
        <v>0</v>
      </c>
      <c r="X71" s="118">
        <v>0</v>
      </c>
      <c r="Y71" s="118">
        <v>0</v>
      </c>
      <c r="Z71" s="118">
        <v>0</v>
      </c>
      <c r="AA71" s="104">
        <v>0</v>
      </c>
      <c r="AB71" s="104">
        <v>0</v>
      </c>
      <c r="AC71" s="104">
        <v>0</v>
      </c>
      <c r="AD71" s="104">
        <v>0</v>
      </c>
      <c r="AE71" s="104">
        <v>0</v>
      </c>
      <c r="AF71" s="104">
        <v>0</v>
      </c>
      <c r="AG71" s="104">
        <v>0</v>
      </c>
      <c r="AH71" s="104">
        <v>0</v>
      </c>
      <c r="AI71" s="104">
        <v>0</v>
      </c>
      <c r="AJ71" s="104">
        <v>0</v>
      </c>
      <c r="AK71" s="104">
        <v>0</v>
      </c>
      <c r="AL71" s="117">
        <f t="shared" ref="AL71:AL125" si="1">SUM(V71:Z71)</f>
        <v>1</v>
      </c>
    </row>
    <row r="72" spans="1:38" ht="26.4" x14ac:dyDescent="0.3">
      <c r="A72" s="156" t="s">
        <v>148</v>
      </c>
      <c r="B72" s="86" t="s">
        <v>450</v>
      </c>
      <c r="C72" s="86" t="s">
        <v>181</v>
      </c>
      <c r="D72" s="86" t="s">
        <v>449</v>
      </c>
      <c r="E72" s="108">
        <v>42216</v>
      </c>
      <c r="F72" s="86"/>
      <c r="G72" s="86">
        <v>0</v>
      </c>
      <c r="H72" s="86">
        <v>0</v>
      </c>
      <c r="I72" s="86">
        <v>1</v>
      </c>
      <c r="J72" s="86">
        <v>1</v>
      </c>
      <c r="K72" s="86">
        <v>0</v>
      </c>
      <c r="L72" s="86">
        <v>0</v>
      </c>
      <c r="M72" s="116">
        <v>0</v>
      </c>
      <c r="N72" s="116">
        <v>1</v>
      </c>
      <c r="O72" s="116">
        <v>0</v>
      </c>
      <c r="P72" s="117">
        <v>0</v>
      </c>
      <c r="Q72" s="117">
        <v>0</v>
      </c>
      <c r="R72" s="117">
        <v>0</v>
      </c>
      <c r="S72" s="117">
        <v>0</v>
      </c>
      <c r="T72" s="117">
        <v>0</v>
      </c>
      <c r="U72" s="117">
        <v>1</v>
      </c>
      <c r="V72" s="118">
        <v>0</v>
      </c>
      <c r="W72" s="118">
        <v>0</v>
      </c>
      <c r="X72" s="118">
        <v>0</v>
      </c>
      <c r="Y72" s="118">
        <v>0</v>
      </c>
      <c r="Z72" s="118">
        <v>0</v>
      </c>
      <c r="AA72" s="117">
        <v>0</v>
      </c>
      <c r="AB72" s="117">
        <v>0</v>
      </c>
      <c r="AC72" s="117">
        <v>0</v>
      </c>
      <c r="AD72" s="117">
        <v>0</v>
      </c>
      <c r="AE72" s="117">
        <v>0</v>
      </c>
      <c r="AF72" s="117">
        <v>0</v>
      </c>
      <c r="AG72" s="117">
        <v>0</v>
      </c>
      <c r="AH72" s="117">
        <v>0</v>
      </c>
      <c r="AI72" s="117">
        <v>0</v>
      </c>
      <c r="AJ72" s="117">
        <v>0</v>
      </c>
      <c r="AK72" s="117">
        <v>0</v>
      </c>
      <c r="AL72" s="117">
        <f t="shared" si="1"/>
        <v>0</v>
      </c>
    </row>
    <row r="73" spans="1:38" ht="26.4" x14ac:dyDescent="0.3">
      <c r="A73" s="156" t="s">
        <v>148</v>
      </c>
      <c r="B73" s="86" t="s">
        <v>459</v>
      </c>
      <c r="C73" s="86" t="s">
        <v>181</v>
      </c>
      <c r="D73" s="86" t="s">
        <v>458</v>
      </c>
      <c r="E73" s="108">
        <v>42860</v>
      </c>
      <c r="F73" s="86"/>
      <c r="G73" s="86">
        <v>0</v>
      </c>
      <c r="H73" s="86">
        <v>0</v>
      </c>
      <c r="I73" s="86">
        <v>2</v>
      </c>
      <c r="J73" s="86">
        <v>2</v>
      </c>
      <c r="K73" s="86">
        <v>0</v>
      </c>
      <c r="L73" s="86">
        <v>1</v>
      </c>
      <c r="M73" s="116">
        <v>0</v>
      </c>
      <c r="N73" s="116">
        <v>1</v>
      </c>
      <c r="O73" s="116">
        <v>0</v>
      </c>
      <c r="P73" s="117">
        <v>0</v>
      </c>
      <c r="Q73" s="117">
        <v>0</v>
      </c>
      <c r="R73" s="117">
        <v>0</v>
      </c>
      <c r="S73" s="117">
        <v>0</v>
      </c>
      <c r="T73" s="117">
        <v>0</v>
      </c>
      <c r="U73" s="117">
        <v>1</v>
      </c>
      <c r="V73" s="118">
        <v>0</v>
      </c>
      <c r="W73" s="118">
        <v>0</v>
      </c>
      <c r="X73" s="118">
        <v>0</v>
      </c>
      <c r="Y73" s="118">
        <v>0</v>
      </c>
      <c r="Z73" s="118">
        <v>0</v>
      </c>
      <c r="AA73" s="117">
        <v>0</v>
      </c>
      <c r="AB73" s="117">
        <v>0</v>
      </c>
      <c r="AC73" s="117">
        <v>0</v>
      </c>
      <c r="AD73" s="117">
        <v>0</v>
      </c>
      <c r="AE73" s="117">
        <v>0</v>
      </c>
      <c r="AF73" s="117">
        <v>0</v>
      </c>
      <c r="AG73" s="117">
        <v>0</v>
      </c>
      <c r="AH73" s="117">
        <v>0</v>
      </c>
      <c r="AI73" s="117">
        <v>0</v>
      </c>
      <c r="AJ73" s="117">
        <v>0</v>
      </c>
      <c r="AK73" s="117">
        <v>0</v>
      </c>
      <c r="AL73" s="117">
        <f t="shared" si="1"/>
        <v>0</v>
      </c>
    </row>
    <row r="74" spans="1:38" ht="26.4" x14ac:dyDescent="0.3">
      <c r="A74" s="156" t="s">
        <v>148</v>
      </c>
      <c r="B74" s="86" t="s">
        <v>397</v>
      </c>
      <c r="C74" s="86" t="s">
        <v>108</v>
      </c>
      <c r="D74" s="86" t="s">
        <v>396</v>
      </c>
      <c r="E74" s="108">
        <v>43067</v>
      </c>
      <c r="F74" s="86"/>
      <c r="G74" s="86">
        <v>0</v>
      </c>
      <c r="H74" s="89">
        <v>0</v>
      </c>
      <c r="I74" s="89">
        <v>4</v>
      </c>
      <c r="J74" s="86">
        <v>4</v>
      </c>
      <c r="K74" s="86">
        <v>0</v>
      </c>
      <c r="L74" s="86">
        <v>0</v>
      </c>
      <c r="M74" s="116">
        <v>0</v>
      </c>
      <c r="N74" s="116">
        <v>4</v>
      </c>
      <c r="O74" s="116">
        <v>0</v>
      </c>
      <c r="P74" s="117">
        <v>0</v>
      </c>
      <c r="Q74" s="117">
        <v>0</v>
      </c>
      <c r="R74" s="117">
        <v>0</v>
      </c>
      <c r="S74" s="117">
        <v>0</v>
      </c>
      <c r="T74" s="117">
        <v>0</v>
      </c>
      <c r="U74" s="117">
        <v>4</v>
      </c>
      <c r="V74" s="118">
        <v>0</v>
      </c>
      <c r="W74" s="118">
        <v>0</v>
      </c>
      <c r="X74" s="118">
        <v>0</v>
      </c>
      <c r="Y74" s="118">
        <v>0</v>
      </c>
      <c r="Z74" s="118">
        <v>0</v>
      </c>
      <c r="AA74" s="117">
        <v>0</v>
      </c>
      <c r="AB74" s="117">
        <v>0</v>
      </c>
      <c r="AC74" s="117">
        <v>0</v>
      </c>
      <c r="AD74" s="117">
        <v>0</v>
      </c>
      <c r="AE74" s="117">
        <v>0</v>
      </c>
      <c r="AF74" s="117">
        <v>0</v>
      </c>
      <c r="AG74" s="117">
        <v>0</v>
      </c>
      <c r="AH74" s="117">
        <v>0</v>
      </c>
      <c r="AI74" s="117">
        <v>0</v>
      </c>
      <c r="AJ74" s="117">
        <v>0</v>
      </c>
      <c r="AK74" s="117">
        <v>0</v>
      </c>
      <c r="AL74" s="117">
        <f t="shared" si="1"/>
        <v>0</v>
      </c>
    </row>
    <row r="75" spans="1:38" ht="26.4" x14ac:dyDescent="0.3">
      <c r="A75" s="156" t="s">
        <v>148</v>
      </c>
      <c r="B75" s="86" t="s">
        <v>438</v>
      </c>
      <c r="C75" s="86" t="s">
        <v>181</v>
      </c>
      <c r="D75" s="86" t="s">
        <v>437</v>
      </c>
      <c r="E75" s="108">
        <v>43166</v>
      </c>
      <c r="F75" s="86"/>
      <c r="G75" s="86">
        <v>0</v>
      </c>
      <c r="H75" s="89">
        <v>0</v>
      </c>
      <c r="I75" s="89">
        <v>1</v>
      </c>
      <c r="J75" s="86">
        <v>1</v>
      </c>
      <c r="K75" s="86">
        <v>0</v>
      </c>
      <c r="L75" s="86">
        <v>0</v>
      </c>
      <c r="M75" s="116">
        <v>0</v>
      </c>
      <c r="N75" s="116">
        <v>1</v>
      </c>
      <c r="O75" s="116">
        <v>0</v>
      </c>
      <c r="P75" s="117">
        <v>0</v>
      </c>
      <c r="Q75" s="117">
        <v>0</v>
      </c>
      <c r="R75" s="117">
        <v>0</v>
      </c>
      <c r="S75" s="117">
        <v>0</v>
      </c>
      <c r="T75" s="117">
        <v>0</v>
      </c>
      <c r="U75" s="117">
        <v>1</v>
      </c>
      <c r="V75" s="118">
        <v>0</v>
      </c>
      <c r="W75" s="118">
        <v>0</v>
      </c>
      <c r="X75" s="118">
        <v>0</v>
      </c>
      <c r="Y75" s="118">
        <v>0</v>
      </c>
      <c r="Z75" s="118">
        <v>0</v>
      </c>
      <c r="AA75" s="117">
        <v>0</v>
      </c>
      <c r="AB75" s="117">
        <v>0</v>
      </c>
      <c r="AC75" s="117">
        <v>0</v>
      </c>
      <c r="AD75" s="117">
        <v>0</v>
      </c>
      <c r="AE75" s="117">
        <v>0</v>
      </c>
      <c r="AF75" s="117">
        <v>0</v>
      </c>
      <c r="AG75" s="117">
        <v>0</v>
      </c>
      <c r="AH75" s="117">
        <v>0</v>
      </c>
      <c r="AI75" s="117">
        <v>0</v>
      </c>
      <c r="AJ75" s="117">
        <v>0</v>
      </c>
      <c r="AK75" s="117">
        <v>0</v>
      </c>
      <c r="AL75" s="117">
        <f t="shared" si="1"/>
        <v>0</v>
      </c>
    </row>
    <row r="76" spans="1:38" ht="26.4" x14ac:dyDescent="0.3">
      <c r="A76" s="156" t="s">
        <v>148</v>
      </c>
      <c r="B76" s="86" t="s">
        <v>446</v>
      </c>
      <c r="C76" s="86" t="s">
        <v>108</v>
      </c>
      <c r="D76" s="86" t="s">
        <v>445</v>
      </c>
      <c r="E76" s="108">
        <v>43179</v>
      </c>
      <c r="F76" s="86"/>
      <c r="G76" s="86">
        <v>0</v>
      </c>
      <c r="H76" s="89">
        <v>0</v>
      </c>
      <c r="I76" s="89">
        <v>1</v>
      </c>
      <c r="J76" s="86">
        <v>1</v>
      </c>
      <c r="K76" s="86">
        <v>0</v>
      </c>
      <c r="L76" s="86">
        <v>0</v>
      </c>
      <c r="M76" s="116">
        <v>0</v>
      </c>
      <c r="N76" s="116">
        <v>1</v>
      </c>
      <c r="O76" s="116">
        <v>0</v>
      </c>
      <c r="P76" s="117">
        <v>0</v>
      </c>
      <c r="Q76" s="117">
        <v>0</v>
      </c>
      <c r="R76" s="117">
        <v>0</v>
      </c>
      <c r="S76" s="117">
        <v>0</v>
      </c>
      <c r="T76" s="117">
        <v>0</v>
      </c>
      <c r="U76" s="117">
        <v>1</v>
      </c>
      <c r="V76" s="118">
        <v>0</v>
      </c>
      <c r="W76" s="118">
        <v>0</v>
      </c>
      <c r="X76" s="118">
        <v>0</v>
      </c>
      <c r="Y76" s="118">
        <v>0</v>
      </c>
      <c r="Z76" s="118">
        <v>0</v>
      </c>
      <c r="AA76" s="117">
        <v>0</v>
      </c>
      <c r="AB76" s="117">
        <v>0</v>
      </c>
      <c r="AC76" s="117">
        <v>0</v>
      </c>
      <c r="AD76" s="117">
        <v>0</v>
      </c>
      <c r="AE76" s="117">
        <v>0</v>
      </c>
      <c r="AF76" s="117">
        <v>0</v>
      </c>
      <c r="AG76" s="117">
        <v>0</v>
      </c>
      <c r="AH76" s="117">
        <v>0</v>
      </c>
      <c r="AI76" s="117">
        <v>0</v>
      </c>
      <c r="AJ76" s="117">
        <v>0</v>
      </c>
      <c r="AK76" s="117">
        <v>0</v>
      </c>
      <c r="AL76" s="117">
        <f t="shared" si="1"/>
        <v>0</v>
      </c>
    </row>
    <row r="77" spans="1:38" ht="26.4" x14ac:dyDescent="0.3">
      <c r="A77" s="156" t="s">
        <v>148</v>
      </c>
      <c r="B77" s="86" t="s">
        <v>436</v>
      </c>
      <c r="C77" s="86" t="s">
        <v>108</v>
      </c>
      <c r="D77" s="86" t="s">
        <v>435</v>
      </c>
      <c r="E77" s="108">
        <v>43334</v>
      </c>
      <c r="F77" s="86"/>
      <c r="G77" s="86">
        <v>0</v>
      </c>
      <c r="H77" s="89">
        <v>0</v>
      </c>
      <c r="I77" s="89">
        <v>1</v>
      </c>
      <c r="J77" s="86">
        <v>1</v>
      </c>
      <c r="K77" s="86">
        <v>0</v>
      </c>
      <c r="L77" s="86">
        <v>0</v>
      </c>
      <c r="M77" s="116">
        <v>0</v>
      </c>
      <c r="N77" s="116">
        <v>1</v>
      </c>
      <c r="O77" s="116">
        <v>0</v>
      </c>
      <c r="P77" s="117">
        <v>0</v>
      </c>
      <c r="Q77" s="117">
        <v>0</v>
      </c>
      <c r="R77" s="117">
        <v>0</v>
      </c>
      <c r="S77" s="117">
        <v>0</v>
      </c>
      <c r="T77" s="117">
        <v>0</v>
      </c>
      <c r="U77" s="117">
        <v>1</v>
      </c>
      <c r="V77" s="118">
        <v>0</v>
      </c>
      <c r="W77" s="118">
        <v>0</v>
      </c>
      <c r="X77" s="118">
        <v>0</v>
      </c>
      <c r="Y77" s="118">
        <v>0</v>
      </c>
      <c r="Z77" s="118">
        <v>0</v>
      </c>
      <c r="AA77" s="117">
        <v>0</v>
      </c>
      <c r="AB77" s="117">
        <v>0</v>
      </c>
      <c r="AC77" s="117">
        <v>0</v>
      </c>
      <c r="AD77" s="117">
        <v>0</v>
      </c>
      <c r="AE77" s="117">
        <v>0</v>
      </c>
      <c r="AF77" s="117">
        <v>0</v>
      </c>
      <c r="AG77" s="117">
        <v>0</v>
      </c>
      <c r="AH77" s="117">
        <v>0</v>
      </c>
      <c r="AI77" s="117">
        <v>0</v>
      </c>
      <c r="AJ77" s="117">
        <v>0</v>
      </c>
      <c r="AK77" s="117">
        <v>0</v>
      </c>
      <c r="AL77" s="117">
        <f t="shared" si="1"/>
        <v>0</v>
      </c>
    </row>
    <row r="78" spans="1:38" ht="26.4" x14ac:dyDescent="0.3">
      <c r="A78" s="156" t="s">
        <v>148</v>
      </c>
      <c r="B78" s="86" t="s">
        <v>540</v>
      </c>
      <c r="C78" s="86" t="s">
        <v>181</v>
      </c>
      <c r="D78" s="86" t="s">
        <v>539</v>
      </c>
      <c r="E78" s="108">
        <v>43565</v>
      </c>
      <c r="F78" s="86"/>
      <c r="G78" s="86">
        <v>0</v>
      </c>
      <c r="H78" s="89">
        <v>0</v>
      </c>
      <c r="I78" s="89">
        <v>4</v>
      </c>
      <c r="J78" s="86">
        <v>4</v>
      </c>
      <c r="K78" s="86">
        <v>0</v>
      </c>
      <c r="L78" s="86">
        <v>1</v>
      </c>
      <c r="M78" s="116">
        <v>0</v>
      </c>
      <c r="N78" s="116">
        <v>3</v>
      </c>
      <c r="O78" s="116">
        <v>0</v>
      </c>
      <c r="P78" s="117">
        <v>0</v>
      </c>
      <c r="Q78" s="117">
        <v>0</v>
      </c>
      <c r="R78" s="117">
        <v>0</v>
      </c>
      <c r="S78" s="117">
        <v>0</v>
      </c>
      <c r="T78" s="117">
        <v>0</v>
      </c>
      <c r="U78" s="117">
        <v>3</v>
      </c>
      <c r="V78" s="118">
        <v>0</v>
      </c>
      <c r="W78" s="118">
        <v>0</v>
      </c>
      <c r="X78" s="118">
        <v>0</v>
      </c>
      <c r="Y78" s="118">
        <v>0</v>
      </c>
      <c r="Z78" s="118">
        <v>0</v>
      </c>
      <c r="AA78" s="117">
        <v>0</v>
      </c>
      <c r="AB78" s="117">
        <v>0</v>
      </c>
      <c r="AC78" s="117">
        <v>0</v>
      </c>
      <c r="AD78" s="117">
        <v>0</v>
      </c>
      <c r="AE78" s="117">
        <v>0</v>
      </c>
      <c r="AF78" s="117">
        <v>0</v>
      </c>
      <c r="AG78" s="117">
        <v>0</v>
      </c>
      <c r="AH78" s="117">
        <v>0</v>
      </c>
      <c r="AI78" s="117">
        <v>0</v>
      </c>
      <c r="AJ78" s="117">
        <v>0</v>
      </c>
      <c r="AK78" s="117">
        <v>0</v>
      </c>
      <c r="AL78" s="117">
        <f t="shared" si="1"/>
        <v>0</v>
      </c>
    </row>
    <row r="79" spans="1:38" ht="26.4" x14ac:dyDescent="0.3">
      <c r="A79" s="156" t="s">
        <v>148</v>
      </c>
      <c r="B79" s="86" t="s">
        <v>454</v>
      </c>
      <c r="C79" s="86" t="s">
        <v>181</v>
      </c>
      <c r="D79" s="86" t="s">
        <v>453</v>
      </c>
      <c r="E79" s="108">
        <v>43564</v>
      </c>
      <c r="F79" s="86"/>
      <c r="G79" s="86">
        <v>0</v>
      </c>
      <c r="H79" s="89">
        <v>0</v>
      </c>
      <c r="I79" s="89">
        <v>2</v>
      </c>
      <c r="J79" s="86">
        <v>2</v>
      </c>
      <c r="K79" s="86">
        <v>0</v>
      </c>
      <c r="L79" s="86">
        <v>0</v>
      </c>
      <c r="M79" s="116">
        <v>0</v>
      </c>
      <c r="N79" s="116">
        <v>1</v>
      </c>
      <c r="O79" s="116">
        <v>1</v>
      </c>
      <c r="P79" s="117">
        <v>0</v>
      </c>
      <c r="Q79" s="117">
        <v>0</v>
      </c>
      <c r="R79" s="117">
        <v>0</v>
      </c>
      <c r="S79" s="117">
        <v>0</v>
      </c>
      <c r="T79" s="117">
        <v>0</v>
      </c>
      <c r="U79" s="117">
        <v>2</v>
      </c>
      <c r="V79" s="118">
        <v>0</v>
      </c>
      <c r="W79" s="118">
        <v>0</v>
      </c>
      <c r="X79" s="118">
        <v>0</v>
      </c>
      <c r="Y79" s="118">
        <v>0</v>
      </c>
      <c r="Z79" s="118">
        <v>0</v>
      </c>
      <c r="AA79" s="117">
        <v>0</v>
      </c>
      <c r="AB79" s="117">
        <v>0</v>
      </c>
      <c r="AC79" s="117">
        <v>0</v>
      </c>
      <c r="AD79" s="117">
        <v>0</v>
      </c>
      <c r="AE79" s="117">
        <v>0</v>
      </c>
      <c r="AF79" s="117">
        <v>0</v>
      </c>
      <c r="AG79" s="117">
        <v>0</v>
      </c>
      <c r="AH79" s="117">
        <v>0</v>
      </c>
      <c r="AI79" s="117">
        <v>0</v>
      </c>
      <c r="AJ79" s="117">
        <v>0</v>
      </c>
      <c r="AK79" s="117">
        <v>0</v>
      </c>
      <c r="AL79" s="117">
        <f t="shared" si="1"/>
        <v>0</v>
      </c>
    </row>
    <row r="80" spans="1:38" ht="26.4" x14ac:dyDescent="0.3">
      <c r="A80" s="156" t="s">
        <v>148</v>
      </c>
      <c r="B80" s="86" t="s">
        <v>448</v>
      </c>
      <c r="C80" s="86" t="s">
        <v>108</v>
      </c>
      <c r="D80" s="86" t="s">
        <v>447</v>
      </c>
      <c r="E80" s="108">
        <v>43494</v>
      </c>
      <c r="F80" s="86"/>
      <c r="G80" s="86">
        <v>0</v>
      </c>
      <c r="H80" s="89">
        <v>0</v>
      </c>
      <c r="I80" s="89">
        <v>1</v>
      </c>
      <c r="J80" s="86">
        <v>1</v>
      </c>
      <c r="K80" s="86">
        <v>0</v>
      </c>
      <c r="L80" s="86">
        <v>0</v>
      </c>
      <c r="M80" s="116">
        <v>0</v>
      </c>
      <c r="N80" s="116">
        <v>1</v>
      </c>
      <c r="O80" s="116">
        <v>0</v>
      </c>
      <c r="P80" s="117">
        <v>0</v>
      </c>
      <c r="Q80" s="117">
        <v>0</v>
      </c>
      <c r="R80" s="117">
        <v>0</v>
      </c>
      <c r="S80" s="117">
        <v>0</v>
      </c>
      <c r="T80" s="117">
        <v>0</v>
      </c>
      <c r="U80" s="117">
        <v>1</v>
      </c>
      <c r="V80" s="118">
        <v>0</v>
      </c>
      <c r="W80" s="118">
        <v>0</v>
      </c>
      <c r="X80" s="118">
        <v>0</v>
      </c>
      <c r="Y80" s="118">
        <v>0</v>
      </c>
      <c r="Z80" s="118">
        <v>0</v>
      </c>
      <c r="AA80" s="117">
        <v>0</v>
      </c>
      <c r="AB80" s="117">
        <v>0</v>
      </c>
      <c r="AC80" s="117">
        <v>0</v>
      </c>
      <c r="AD80" s="117">
        <v>0</v>
      </c>
      <c r="AE80" s="117">
        <v>0</v>
      </c>
      <c r="AF80" s="117">
        <v>0</v>
      </c>
      <c r="AG80" s="117">
        <v>0</v>
      </c>
      <c r="AH80" s="117">
        <v>0</v>
      </c>
      <c r="AI80" s="117">
        <v>0</v>
      </c>
      <c r="AJ80" s="117">
        <v>0</v>
      </c>
      <c r="AK80" s="117">
        <v>0</v>
      </c>
      <c r="AL80" s="117">
        <f t="shared" si="1"/>
        <v>0</v>
      </c>
    </row>
    <row r="81" spans="1:38" x14ac:dyDescent="0.3">
      <c r="A81" s="156" t="s">
        <v>148</v>
      </c>
      <c r="B81" s="86" t="s">
        <v>393</v>
      </c>
      <c r="C81" s="86" t="s">
        <v>181</v>
      </c>
      <c r="D81" s="86" t="s">
        <v>392</v>
      </c>
      <c r="E81" s="108">
        <v>43909</v>
      </c>
      <c r="F81" s="86"/>
      <c r="G81" s="86">
        <v>0</v>
      </c>
      <c r="H81" s="89">
        <v>0</v>
      </c>
      <c r="I81" s="89">
        <v>5</v>
      </c>
      <c r="J81" s="86">
        <v>5</v>
      </c>
      <c r="K81" s="86">
        <v>0</v>
      </c>
      <c r="L81" s="86">
        <v>0</v>
      </c>
      <c r="M81" s="116">
        <v>0</v>
      </c>
      <c r="N81" s="116">
        <v>5</v>
      </c>
      <c r="O81" s="116">
        <v>0</v>
      </c>
      <c r="P81" s="117">
        <v>0</v>
      </c>
      <c r="Q81" s="117">
        <v>0</v>
      </c>
      <c r="R81" s="117">
        <v>0</v>
      </c>
      <c r="S81" s="117">
        <v>0</v>
      </c>
      <c r="T81" s="117">
        <v>0</v>
      </c>
      <c r="U81" s="117">
        <v>5</v>
      </c>
      <c r="V81" s="118">
        <v>0</v>
      </c>
      <c r="W81" s="118">
        <v>0</v>
      </c>
      <c r="X81" s="118">
        <v>0</v>
      </c>
      <c r="Y81" s="118">
        <v>0</v>
      </c>
      <c r="Z81" s="118">
        <v>0</v>
      </c>
      <c r="AA81" s="117">
        <v>0</v>
      </c>
      <c r="AB81" s="117">
        <v>0</v>
      </c>
      <c r="AC81" s="117">
        <v>0</v>
      </c>
      <c r="AD81" s="117">
        <v>0</v>
      </c>
      <c r="AE81" s="117">
        <v>0</v>
      </c>
      <c r="AF81" s="117">
        <v>0</v>
      </c>
      <c r="AG81" s="117">
        <v>0</v>
      </c>
      <c r="AH81" s="117">
        <v>0</v>
      </c>
      <c r="AI81" s="117">
        <v>0</v>
      </c>
      <c r="AJ81" s="117">
        <v>0</v>
      </c>
      <c r="AK81" s="117">
        <v>0</v>
      </c>
      <c r="AL81" s="117">
        <f t="shared" si="1"/>
        <v>0</v>
      </c>
    </row>
    <row r="82" spans="1:38" ht="26.4" x14ac:dyDescent="0.3">
      <c r="A82" s="156" t="s">
        <v>148</v>
      </c>
      <c r="B82" s="86" t="s">
        <v>471</v>
      </c>
      <c r="C82" s="86" t="s">
        <v>181</v>
      </c>
      <c r="D82" s="86" t="s">
        <v>470</v>
      </c>
      <c r="E82" s="108">
        <v>43896</v>
      </c>
      <c r="F82" s="86"/>
      <c r="G82" s="86">
        <v>0</v>
      </c>
      <c r="H82" s="89">
        <v>0</v>
      </c>
      <c r="I82" s="89">
        <v>1</v>
      </c>
      <c r="J82" s="86">
        <v>1</v>
      </c>
      <c r="K82" s="86">
        <v>0</v>
      </c>
      <c r="L82" s="86">
        <v>0</v>
      </c>
      <c r="M82" s="116">
        <v>0</v>
      </c>
      <c r="N82" s="116">
        <v>1</v>
      </c>
      <c r="O82" s="116">
        <v>0</v>
      </c>
      <c r="P82" s="117">
        <v>0</v>
      </c>
      <c r="Q82" s="117">
        <v>0</v>
      </c>
      <c r="R82" s="117">
        <v>0</v>
      </c>
      <c r="S82" s="117">
        <v>0</v>
      </c>
      <c r="T82" s="117">
        <v>0</v>
      </c>
      <c r="U82" s="117">
        <v>1</v>
      </c>
      <c r="V82" s="118">
        <v>0</v>
      </c>
      <c r="W82" s="118">
        <v>0</v>
      </c>
      <c r="X82" s="118">
        <v>0</v>
      </c>
      <c r="Y82" s="118">
        <v>0</v>
      </c>
      <c r="Z82" s="118">
        <v>0</v>
      </c>
      <c r="AA82" s="117">
        <v>0</v>
      </c>
      <c r="AB82" s="117">
        <v>0</v>
      </c>
      <c r="AC82" s="117">
        <v>0</v>
      </c>
      <c r="AD82" s="117">
        <v>0</v>
      </c>
      <c r="AE82" s="117">
        <v>0</v>
      </c>
      <c r="AF82" s="117">
        <v>0</v>
      </c>
      <c r="AG82" s="117">
        <v>0</v>
      </c>
      <c r="AH82" s="117">
        <v>0</v>
      </c>
      <c r="AI82" s="117">
        <v>0</v>
      </c>
      <c r="AJ82" s="117">
        <v>0</v>
      </c>
      <c r="AK82" s="117">
        <v>0</v>
      </c>
      <c r="AL82" s="117">
        <f t="shared" si="1"/>
        <v>0</v>
      </c>
    </row>
    <row r="83" spans="1:38" ht="26.4" x14ac:dyDescent="0.3">
      <c r="A83" s="156" t="s">
        <v>148</v>
      </c>
      <c r="B83" s="86" t="s">
        <v>442</v>
      </c>
      <c r="C83" s="86" t="s">
        <v>108</v>
      </c>
      <c r="D83" s="86" t="s">
        <v>441</v>
      </c>
      <c r="E83" s="108">
        <v>44130</v>
      </c>
      <c r="F83" s="86"/>
      <c r="G83" s="86">
        <v>0</v>
      </c>
      <c r="H83" s="89">
        <v>0</v>
      </c>
      <c r="I83" s="89">
        <v>1</v>
      </c>
      <c r="J83" s="86">
        <v>1</v>
      </c>
      <c r="K83" s="86">
        <v>0</v>
      </c>
      <c r="L83" s="86">
        <v>0</v>
      </c>
      <c r="M83" s="116">
        <v>0</v>
      </c>
      <c r="N83" s="116">
        <v>1</v>
      </c>
      <c r="O83" s="116">
        <v>0</v>
      </c>
      <c r="P83" s="117">
        <v>0</v>
      </c>
      <c r="Q83" s="117">
        <v>0</v>
      </c>
      <c r="R83" s="117">
        <v>0</v>
      </c>
      <c r="S83" s="117">
        <v>0</v>
      </c>
      <c r="T83" s="117">
        <v>0</v>
      </c>
      <c r="U83" s="117">
        <v>1</v>
      </c>
      <c r="V83" s="118">
        <v>0</v>
      </c>
      <c r="W83" s="118">
        <v>0</v>
      </c>
      <c r="X83" s="118">
        <v>0</v>
      </c>
      <c r="Y83" s="118">
        <v>0</v>
      </c>
      <c r="Z83" s="118">
        <v>0</v>
      </c>
      <c r="AA83" s="117">
        <v>0</v>
      </c>
      <c r="AB83" s="117">
        <v>0</v>
      </c>
      <c r="AC83" s="117">
        <v>0</v>
      </c>
      <c r="AD83" s="117">
        <v>0</v>
      </c>
      <c r="AE83" s="117">
        <v>0</v>
      </c>
      <c r="AF83" s="117">
        <v>0</v>
      </c>
      <c r="AG83" s="117">
        <v>0</v>
      </c>
      <c r="AH83" s="117">
        <v>0</v>
      </c>
      <c r="AI83" s="117">
        <v>0</v>
      </c>
      <c r="AJ83" s="117">
        <v>0</v>
      </c>
      <c r="AK83" s="117">
        <v>0</v>
      </c>
      <c r="AL83" s="117">
        <f t="shared" si="1"/>
        <v>0</v>
      </c>
    </row>
    <row r="84" spans="1:38" ht="39.6" x14ac:dyDescent="0.3">
      <c r="A84" s="156" t="s">
        <v>148</v>
      </c>
      <c r="B84" s="86" t="s">
        <v>536</v>
      </c>
      <c r="C84" s="86" t="s">
        <v>181</v>
      </c>
      <c r="D84" s="86" t="s">
        <v>535</v>
      </c>
      <c r="E84" s="108">
        <v>44543</v>
      </c>
      <c r="F84" s="86"/>
      <c r="G84" s="86">
        <v>0</v>
      </c>
      <c r="H84" s="89">
        <v>0</v>
      </c>
      <c r="I84" s="89">
        <v>3</v>
      </c>
      <c r="J84" s="86">
        <v>3</v>
      </c>
      <c r="K84" s="86">
        <v>0</v>
      </c>
      <c r="L84" s="86">
        <v>0</v>
      </c>
      <c r="M84" s="116">
        <v>0</v>
      </c>
      <c r="N84" s="116">
        <v>3</v>
      </c>
      <c r="O84" s="116">
        <v>0</v>
      </c>
      <c r="P84" s="117">
        <v>0</v>
      </c>
      <c r="Q84" s="117">
        <v>0</v>
      </c>
      <c r="R84" s="117">
        <v>0</v>
      </c>
      <c r="S84" s="117">
        <v>0</v>
      </c>
      <c r="T84" s="117">
        <v>0</v>
      </c>
      <c r="U84" s="117">
        <v>3</v>
      </c>
      <c r="V84" s="118">
        <v>0</v>
      </c>
      <c r="W84" s="118">
        <v>0</v>
      </c>
      <c r="X84" s="118">
        <v>0</v>
      </c>
      <c r="Y84" s="118">
        <v>0</v>
      </c>
      <c r="Z84" s="118">
        <v>0</v>
      </c>
      <c r="AA84" s="117">
        <v>0</v>
      </c>
      <c r="AB84" s="117">
        <v>0</v>
      </c>
      <c r="AC84" s="117">
        <v>0</v>
      </c>
      <c r="AD84" s="117">
        <v>0</v>
      </c>
      <c r="AE84" s="117">
        <v>0</v>
      </c>
      <c r="AF84" s="117">
        <v>0</v>
      </c>
      <c r="AG84" s="117">
        <v>0</v>
      </c>
      <c r="AH84" s="117">
        <v>0</v>
      </c>
      <c r="AI84" s="117">
        <v>0</v>
      </c>
      <c r="AJ84" s="117">
        <v>0</v>
      </c>
      <c r="AK84" s="117">
        <v>0</v>
      </c>
      <c r="AL84" s="117">
        <f t="shared" si="1"/>
        <v>0</v>
      </c>
    </row>
    <row r="85" spans="1:38" ht="26.4" x14ac:dyDescent="0.3">
      <c r="A85" s="156" t="s">
        <v>148</v>
      </c>
      <c r="B85" s="86" t="s">
        <v>420</v>
      </c>
      <c r="C85" s="86" t="s">
        <v>108</v>
      </c>
      <c r="D85" s="86" t="s">
        <v>419</v>
      </c>
      <c r="E85" s="108">
        <v>44153</v>
      </c>
      <c r="F85" s="86"/>
      <c r="G85" s="86">
        <v>0</v>
      </c>
      <c r="H85" s="89">
        <v>0</v>
      </c>
      <c r="I85" s="89">
        <v>1</v>
      </c>
      <c r="J85" s="86">
        <v>1</v>
      </c>
      <c r="K85" s="86">
        <v>0</v>
      </c>
      <c r="L85" s="86">
        <v>0</v>
      </c>
      <c r="M85" s="116">
        <v>0</v>
      </c>
      <c r="N85" s="116">
        <v>1</v>
      </c>
      <c r="O85" s="116">
        <v>0</v>
      </c>
      <c r="P85" s="117">
        <v>0</v>
      </c>
      <c r="Q85" s="117">
        <v>0</v>
      </c>
      <c r="R85" s="117">
        <v>0</v>
      </c>
      <c r="S85" s="117">
        <v>0</v>
      </c>
      <c r="T85" s="117">
        <v>0</v>
      </c>
      <c r="U85" s="117">
        <v>1</v>
      </c>
      <c r="V85" s="118">
        <v>0</v>
      </c>
      <c r="W85" s="118">
        <v>0</v>
      </c>
      <c r="X85" s="118">
        <v>0</v>
      </c>
      <c r="Y85" s="118">
        <v>0</v>
      </c>
      <c r="Z85" s="118">
        <v>0</v>
      </c>
      <c r="AA85" s="117">
        <v>0</v>
      </c>
      <c r="AB85" s="117">
        <v>0</v>
      </c>
      <c r="AC85" s="117">
        <v>0</v>
      </c>
      <c r="AD85" s="117">
        <v>0</v>
      </c>
      <c r="AE85" s="117">
        <v>0</v>
      </c>
      <c r="AF85" s="117">
        <v>0</v>
      </c>
      <c r="AG85" s="117">
        <v>0</v>
      </c>
      <c r="AH85" s="117">
        <v>0</v>
      </c>
      <c r="AI85" s="117">
        <v>0</v>
      </c>
      <c r="AJ85" s="117">
        <v>0</v>
      </c>
      <c r="AK85" s="117">
        <v>0</v>
      </c>
      <c r="AL85" s="117">
        <f t="shared" si="1"/>
        <v>0</v>
      </c>
    </row>
    <row r="86" spans="1:38" x14ac:dyDescent="0.3">
      <c r="A86" s="156" t="s">
        <v>148</v>
      </c>
      <c r="B86" s="86" t="s">
        <v>358</v>
      </c>
      <c r="C86" s="86" t="s">
        <v>113</v>
      </c>
      <c r="D86" s="86" t="s">
        <v>357</v>
      </c>
      <c r="E86" s="108">
        <v>45379</v>
      </c>
      <c r="F86" s="86"/>
      <c r="G86" s="86">
        <v>0</v>
      </c>
      <c r="H86" s="89">
        <v>0</v>
      </c>
      <c r="I86" s="89">
        <v>3</v>
      </c>
      <c r="J86" s="86">
        <v>3</v>
      </c>
      <c r="K86" s="86">
        <v>0</v>
      </c>
      <c r="L86" s="86">
        <v>0</v>
      </c>
      <c r="M86" s="116">
        <v>0</v>
      </c>
      <c r="N86" s="116">
        <v>3</v>
      </c>
      <c r="O86" s="116">
        <v>0</v>
      </c>
      <c r="P86" s="117">
        <v>0</v>
      </c>
      <c r="Q86" s="117">
        <v>0</v>
      </c>
      <c r="R86" s="117">
        <v>0</v>
      </c>
      <c r="S86" s="117">
        <v>0</v>
      </c>
      <c r="T86" s="117">
        <v>0</v>
      </c>
      <c r="U86" s="117">
        <v>3</v>
      </c>
      <c r="V86" s="118">
        <v>0</v>
      </c>
      <c r="W86" s="118">
        <v>0</v>
      </c>
      <c r="X86" s="118">
        <v>0</v>
      </c>
      <c r="Y86" s="118">
        <v>0</v>
      </c>
      <c r="Z86" s="118">
        <v>0</v>
      </c>
      <c r="AA86" s="117">
        <v>0</v>
      </c>
      <c r="AB86" s="117">
        <v>0</v>
      </c>
      <c r="AC86" s="117">
        <v>0</v>
      </c>
      <c r="AD86" s="117">
        <v>0</v>
      </c>
      <c r="AE86" s="117">
        <v>0</v>
      </c>
      <c r="AF86" s="117">
        <v>0</v>
      </c>
      <c r="AG86" s="117">
        <v>0</v>
      </c>
      <c r="AH86" s="117">
        <v>0</v>
      </c>
      <c r="AI86" s="117">
        <v>0</v>
      </c>
      <c r="AJ86" s="117">
        <v>0</v>
      </c>
      <c r="AK86" s="117">
        <v>0</v>
      </c>
      <c r="AL86" s="117">
        <f t="shared" si="1"/>
        <v>0</v>
      </c>
    </row>
    <row r="87" spans="1:38" ht="26.4" x14ac:dyDescent="0.3">
      <c r="A87" s="156" t="s">
        <v>148</v>
      </c>
      <c r="B87" s="86" t="s">
        <v>404</v>
      </c>
      <c r="C87" s="86" t="s">
        <v>181</v>
      </c>
      <c r="D87" s="86" t="s">
        <v>403</v>
      </c>
      <c r="E87" s="108">
        <v>44512</v>
      </c>
      <c r="F87" s="86"/>
      <c r="G87" s="86">
        <v>0</v>
      </c>
      <c r="H87" s="89">
        <v>0</v>
      </c>
      <c r="I87" s="89">
        <v>3</v>
      </c>
      <c r="J87" s="86">
        <v>3</v>
      </c>
      <c r="K87" s="86">
        <v>0</v>
      </c>
      <c r="L87" s="86">
        <v>1</v>
      </c>
      <c r="M87" s="116">
        <v>0</v>
      </c>
      <c r="N87" s="116">
        <v>2</v>
      </c>
      <c r="O87" s="116">
        <v>0</v>
      </c>
      <c r="P87" s="117">
        <v>0</v>
      </c>
      <c r="Q87" s="117">
        <v>0</v>
      </c>
      <c r="R87" s="117">
        <v>0</v>
      </c>
      <c r="S87" s="117">
        <v>0</v>
      </c>
      <c r="T87" s="117">
        <v>0</v>
      </c>
      <c r="U87" s="117">
        <v>2</v>
      </c>
      <c r="V87" s="118">
        <v>0</v>
      </c>
      <c r="W87" s="118">
        <v>0</v>
      </c>
      <c r="X87" s="118">
        <v>0</v>
      </c>
      <c r="Y87" s="118">
        <v>0</v>
      </c>
      <c r="Z87" s="118">
        <v>0</v>
      </c>
      <c r="AA87" s="117">
        <v>0</v>
      </c>
      <c r="AB87" s="117">
        <v>0</v>
      </c>
      <c r="AC87" s="117">
        <v>0</v>
      </c>
      <c r="AD87" s="117">
        <v>0</v>
      </c>
      <c r="AE87" s="117">
        <v>0</v>
      </c>
      <c r="AF87" s="117">
        <v>0</v>
      </c>
      <c r="AG87" s="117">
        <v>0</v>
      </c>
      <c r="AH87" s="117">
        <v>0</v>
      </c>
      <c r="AI87" s="117">
        <v>0</v>
      </c>
      <c r="AJ87" s="117">
        <v>0</v>
      </c>
      <c r="AK87" s="117">
        <v>0</v>
      </c>
      <c r="AL87" s="117">
        <f t="shared" si="1"/>
        <v>0</v>
      </c>
    </row>
    <row r="88" spans="1:38" x14ac:dyDescent="0.3">
      <c r="A88" s="156" t="s">
        <v>148</v>
      </c>
      <c r="B88" s="86" t="s">
        <v>486</v>
      </c>
      <c r="C88" s="86" t="s">
        <v>108</v>
      </c>
      <c r="D88" s="86" t="s">
        <v>485</v>
      </c>
      <c r="E88" s="108">
        <v>44393</v>
      </c>
      <c r="F88" s="86"/>
      <c r="G88" s="86">
        <v>0</v>
      </c>
      <c r="H88" s="89">
        <v>0</v>
      </c>
      <c r="I88" s="89">
        <v>1</v>
      </c>
      <c r="J88" s="86">
        <v>1</v>
      </c>
      <c r="K88" s="86">
        <v>0</v>
      </c>
      <c r="L88" s="86">
        <v>0</v>
      </c>
      <c r="M88" s="116">
        <v>0</v>
      </c>
      <c r="N88" s="116">
        <v>1</v>
      </c>
      <c r="O88" s="116">
        <v>0</v>
      </c>
      <c r="P88" s="117">
        <v>0</v>
      </c>
      <c r="Q88" s="117">
        <v>0</v>
      </c>
      <c r="R88" s="117">
        <v>0</v>
      </c>
      <c r="S88" s="117">
        <v>0</v>
      </c>
      <c r="T88" s="117">
        <v>0</v>
      </c>
      <c r="U88" s="117">
        <v>0</v>
      </c>
      <c r="V88" s="118">
        <f>O88</f>
        <v>0</v>
      </c>
      <c r="W88" s="118">
        <v>0</v>
      </c>
      <c r="X88" s="118">
        <v>0</v>
      </c>
      <c r="Y88" s="118">
        <v>0</v>
      </c>
      <c r="Z88" s="118">
        <v>0</v>
      </c>
      <c r="AA88" s="117">
        <v>0</v>
      </c>
      <c r="AB88" s="117">
        <v>0</v>
      </c>
      <c r="AC88" s="117">
        <v>0</v>
      </c>
      <c r="AD88" s="117">
        <v>0</v>
      </c>
      <c r="AE88" s="117">
        <v>0</v>
      </c>
      <c r="AF88" s="117">
        <v>0</v>
      </c>
      <c r="AG88" s="117">
        <v>0</v>
      </c>
      <c r="AH88" s="117">
        <v>0</v>
      </c>
      <c r="AI88" s="117">
        <v>0</v>
      </c>
      <c r="AJ88" s="117">
        <v>0</v>
      </c>
      <c r="AK88" s="117">
        <v>0</v>
      </c>
      <c r="AL88" s="117">
        <f t="shared" si="1"/>
        <v>0</v>
      </c>
    </row>
    <row r="89" spans="1:38" x14ac:dyDescent="0.3">
      <c r="A89" s="156" t="s">
        <v>148</v>
      </c>
      <c r="B89" s="86" t="s">
        <v>496</v>
      </c>
      <c r="C89" s="86" t="s">
        <v>181</v>
      </c>
      <c r="D89" s="86" t="s">
        <v>495</v>
      </c>
      <c r="E89" s="108">
        <v>44405</v>
      </c>
      <c r="F89" s="86"/>
      <c r="G89" s="86">
        <v>0</v>
      </c>
      <c r="H89" s="89">
        <v>0</v>
      </c>
      <c r="I89" s="89">
        <v>1</v>
      </c>
      <c r="J89" s="86">
        <v>1</v>
      </c>
      <c r="K89" s="86">
        <v>0</v>
      </c>
      <c r="L89" s="86">
        <v>0</v>
      </c>
      <c r="M89" s="116">
        <v>0</v>
      </c>
      <c r="N89" s="116">
        <v>1</v>
      </c>
      <c r="O89" s="116">
        <v>0</v>
      </c>
      <c r="P89" s="117">
        <v>0</v>
      </c>
      <c r="Q89" s="117">
        <v>0</v>
      </c>
      <c r="R89" s="117">
        <v>0</v>
      </c>
      <c r="S89" s="117">
        <v>0</v>
      </c>
      <c r="T89" s="117">
        <v>0</v>
      </c>
      <c r="U89" s="117">
        <v>0</v>
      </c>
      <c r="V89" s="118">
        <f>O89</f>
        <v>0</v>
      </c>
      <c r="W89" s="118">
        <v>0</v>
      </c>
      <c r="X89" s="118">
        <v>0</v>
      </c>
      <c r="Y89" s="118">
        <v>0</v>
      </c>
      <c r="Z89" s="118">
        <v>0</v>
      </c>
      <c r="AA89" s="117">
        <v>0</v>
      </c>
      <c r="AB89" s="117">
        <v>0</v>
      </c>
      <c r="AC89" s="117">
        <v>0</v>
      </c>
      <c r="AD89" s="117">
        <v>0</v>
      </c>
      <c r="AE89" s="117">
        <v>0</v>
      </c>
      <c r="AF89" s="117">
        <v>0</v>
      </c>
      <c r="AG89" s="117">
        <v>0</v>
      </c>
      <c r="AH89" s="117">
        <v>0</v>
      </c>
      <c r="AI89" s="117">
        <v>0</v>
      </c>
      <c r="AJ89" s="117">
        <v>0</v>
      </c>
      <c r="AK89" s="117">
        <v>0</v>
      </c>
      <c r="AL89" s="117">
        <f t="shared" si="1"/>
        <v>0</v>
      </c>
    </row>
    <row r="90" spans="1:38" ht="26.4" x14ac:dyDescent="0.3">
      <c r="A90" s="156" t="s">
        <v>148</v>
      </c>
      <c r="B90" s="86" t="s">
        <v>410</v>
      </c>
      <c r="C90" s="86" t="s">
        <v>108</v>
      </c>
      <c r="D90" s="86" t="s">
        <v>409</v>
      </c>
      <c r="E90" s="108">
        <v>44414</v>
      </c>
      <c r="F90" s="86"/>
      <c r="G90" s="86">
        <v>0</v>
      </c>
      <c r="H90" s="89">
        <v>0</v>
      </c>
      <c r="I90" s="89">
        <v>2</v>
      </c>
      <c r="J90" s="86">
        <v>2</v>
      </c>
      <c r="K90" s="86">
        <v>0</v>
      </c>
      <c r="L90" s="86">
        <v>0</v>
      </c>
      <c r="M90" s="116">
        <v>0</v>
      </c>
      <c r="N90" s="116">
        <v>2</v>
      </c>
      <c r="O90" s="116">
        <v>0</v>
      </c>
      <c r="P90" s="117">
        <v>0</v>
      </c>
      <c r="Q90" s="117">
        <v>0</v>
      </c>
      <c r="R90" s="117">
        <v>0</v>
      </c>
      <c r="S90" s="117">
        <v>0</v>
      </c>
      <c r="T90" s="117">
        <v>0</v>
      </c>
      <c r="U90" s="117">
        <v>2</v>
      </c>
      <c r="V90" s="118">
        <v>0</v>
      </c>
      <c r="W90" s="118">
        <v>0</v>
      </c>
      <c r="X90" s="118">
        <v>0</v>
      </c>
      <c r="Y90" s="118">
        <v>0</v>
      </c>
      <c r="Z90" s="118">
        <v>0</v>
      </c>
      <c r="AA90" s="117">
        <v>0</v>
      </c>
      <c r="AB90" s="117">
        <v>0</v>
      </c>
      <c r="AC90" s="117">
        <v>0</v>
      </c>
      <c r="AD90" s="117">
        <v>0</v>
      </c>
      <c r="AE90" s="117">
        <v>0</v>
      </c>
      <c r="AF90" s="117">
        <v>0</v>
      </c>
      <c r="AG90" s="117">
        <v>0</v>
      </c>
      <c r="AH90" s="117">
        <v>0</v>
      </c>
      <c r="AI90" s="117">
        <v>0</v>
      </c>
      <c r="AJ90" s="117">
        <v>0</v>
      </c>
      <c r="AK90" s="117">
        <v>0</v>
      </c>
      <c r="AL90" s="117">
        <f t="shared" si="1"/>
        <v>0</v>
      </c>
    </row>
    <row r="91" spans="1:38" ht="26.4" x14ac:dyDescent="0.3">
      <c r="A91" s="156" t="s">
        <v>148</v>
      </c>
      <c r="B91" s="86" t="s">
        <v>518</v>
      </c>
      <c r="C91" s="86" t="s">
        <v>108</v>
      </c>
      <c r="D91" s="86" t="s">
        <v>517</v>
      </c>
      <c r="E91" s="108">
        <v>44377</v>
      </c>
      <c r="F91" s="86"/>
      <c r="G91" s="86">
        <v>0</v>
      </c>
      <c r="H91" s="89">
        <v>0</v>
      </c>
      <c r="I91" s="89">
        <v>1</v>
      </c>
      <c r="J91" s="86">
        <v>1</v>
      </c>
      <c r="K91" s="86">
        <v>0</v>
      </c>
      <c r="L91" s="86">
        <v>0</v>
      </c>
      <c r="M91" s="116">
        <v>0</v>
      </c>
      <c r="N91" s="116">
        <v>1</v>
      </c>
      <c r="O91" s="116">
        <v>0</v>
      </c>
      <c r="P91" s="117">
        <v>0</v>
      </c>
      <c r="Q91" s="117">
        <v>0</v>
      </c>
      <c r="R91" s="117">
        <v>0</v>
      </c>
      <c r="S91" s="117">
        <v>0</v>
      </c>
      <c r="T91" s="117">
        <v>0</v>
      </c>
      <c r="U91" s="117">
        <v>0</v>
      </c>
      <c r="V91" s="118">
        <f>O91</f>
        <v>0</v>
      </c>
      <c r="W91" s="118">
        <v>0</v>
      </c>
      <c r="X91" s="118">
        <v>0</v>
      </c>
      <c r="Y91" s="118">
        <v>0</v>
      </c>
      <c r="Z91" s="118">
        <v>0</v>
      </c>
      <c r="AA91" s="117">
        <v>0</v>
      </c>
      <c r="AB91" s="117">
        <v>0</v>
      </c>
      <c r="AC91" s="117">
        <v>0</v>
      </c>
      <c r="AD91" s="117">
        <v>0</v>
      </c>
      <c r="AE91" s="117">
        <v>0</v>
      </c>
      <c r="AF91" s="117">
        <v>0</v>
      </c>
      <c r="AG91" s="117">
        <v>0</v>
      </c>
      <c r="AH91" s="117">
        <v>0</v>
      </c>
      <c r="AI91" s="117">
        <v>0</v>
      </c>
      <c r="AJ91" s="117">
        <v>0</v>
      </c>
      <c r="AK91" s="117">
        <v>0</v>
      </c>
      <c r="AL91" s="117">
        <f t="shared" si="1"/>
        <v>0</v>
      </c>
    </row>
    <row r="92" spans="1:38" x14ac:dyDescent="0.3">
      <c r="A92" s="156" t="s">
        <v>148</v>
      </c>
      <c r="B92" s="86" t="s">
        <v>428</v>
      </c>
      <c r="C92" s="86" t="s">
        <v>108</v>
      </c>
      <c r="D92" s="86" t="s">
        <v>427</v>
      </c>
      <c r="E92" s="108">
        <v>44470</v>
      </c>
      <c r="F92" s="86"/>
      <c r="G92" s="86">
        <v>0</v>
      </c>
      <c r="H92" s="89">
        <v>0</v>
      </c>
      <c r="I92" s="89">
        <v>1</v>
      </c>
      <c r="J92" s="86">
        <v>1</v>
      </c>
      <c r="K92" s="86">
        <v>0</v>
      </c>
      <c r="L92" s="86">
        <v>0</v>
      </c>
      <c r="M92" s="116">
        <v>0</v>
      </c>
      <c r="N92" s="116">
        <v>1</v>
      </c>
      <c r="O92" s="116">
        <v>0</v>
      </c>
      <c r="P92" s="117">
        <v>0</v>
      </c>
      <c r="Q92" s="117">
        <v>0</v>
      </c>
      <c r="R92" s="117">
        <v>0</v>
      </c>
      <c r="S92" s="117">
        <v>0</v>
      </c>
      <c r="T92" s="117">
        <v>0</v>
      </c>
      <c r="U92" s="117">
        <v>1</v>
      </c>
      <c r="V92" s="118">
        <v>0</v>
      </c>
      <c r="W92" s="118">
        <v>0</v>
      </c>
      <c r="X92" s="118">
        <v>0</v>
      </c>
      <c r="Y92" s="118">
        <v>0</v>
      </c>
      <c r="Z92" s="118">
        <v>0</v>
      </c>
      <c r="AA92" s="117">
        <v>0</v>
      </c>
      <c r="AB92" s="117">
        <v>0</v>
      </c>
      <c r="AC92" s="117">
        <v>0</v>
      </c>
      <c r="AD92" s="117">
        <v>0</v>
      </c>
      <c r="AE92" s="117">
        <v>0</v>
      </c>
      <c r="AF92" s="117">
        <v>0</v>
      </c>
      <c r="AG92" s="117">
        <v>0</v>
      </c>
      <c r="AH92" s="117">
        <v>0</v>
      </c>
      <c r="AI92" s="117">
        <v>0</v>
      </c>
      <c r="AJ92" s="117">
        <v>0</v>
      </c>
      <c r="AK92" s="117">
        <v>0</v>
      </c>
      <c r="AL92" s="117">
        <f t="shared" si="1"/>
        <v>0</v>
      </c>
    </row>
    <row r="93" spans="1:38" x14ac:dyDescent="0.3">
      <c r="A93" s="156" t="s">
        <v>148</v>
      </c>
      <c r="B93" s="86" t="s">
        <v>408</v>
      </c>
      <c r="C93" s="86" t="s">
        <v>108</v>
      </c>
      <c r="D93" s="86" t="s">
        <v>407</v>
      </c>
      <c r="E93" s="108">
        <v>44484</v>
      </c>
      <c r="F93" s="86"/>
      <c r="G93" s="86">
        <v>0</v>
      </c>
      <c r="H93" s="89">
        <v>0</v>
      </c>
      <c r="I93" s="89">
        <v>2</v>
      </c>
      <c r="J93" s="86">
        <v>2</v>
      </c>
      <c r="K93" s="86">
        <v>0</v>
      </c>
      <c r="L93" s="86">
        <v>0</v>
      </c>
      <c r="M93" s="116">
        <v>0</v>
      </c>
      <c r="N93" s="116">
        <v>2</v>
      </c>
      <c r="O93" s="116">
        <v>0</v>
      </c>
      <c r="P93" s="117">
        <v>0</v>
      </c>
      <c r="Q93" s="117">
        <v>0</v>
      </c>
      <c r="R93" s="117">
        <v>0</v>
      </c>
      <c r="S93" s="117">
        <v>0</v>
      </c>
      <c r="T93" s="117">
        <v>0</v>
      </c>
      <c r="U93" s="117">
        <v>2</v>
      </c>
      <c r="V93" s="118">
        <v>0</v>
      </c>
      <c r="W93" s="118">
        <v>0</v>
      </c>
      <c r="X93" s="118">
        <v>0</v>
      </c>
      <c r="Y93" s="118">
        <v>0</v>
      </c>
      <c r="Z93" s="118">
        <v>0</v>
      </c>
      <c r="AA93" s="117">
        <v>0</v>
      </c>
      <c r="AB93" s="117">
        <v>0</v>
      </c>
      <c r="AC93" s="117">
        <v>0</v>
      </c>
      <c r="AD93" s="117">
        <v>0</v>
      </c>
      <c r="AE93" s="117">
        <v>0</v>
      </c>
      <c r="AF93" s="117">
        <v>0</v>
      </c>
      <c r="AG93" s="117">
        <v>0</v>
      </c>
      <c r="AH93" s="117">
        <v>0</v>
      </c>
      <c r="AI93" s="117">
        <v>0</v>
      </c>
      <c r="AJ93" s="117">
        <v>0</v>
      </c>
      <c r="AK93" s="117">
        <v>0</v>
      </c>
      <c r="AL93" s="117">
        <f t="shared" si="1"/>
        <v>0</v>
      </c>
    </row>
    <row r="94" spans="1:38" ht="26.4" x14ac:dyDescent="0.3">
      <c r="A94" s="156" t="s">
        <v>148</v>
      </c>
      <c r="B94" s="86" t="s">
        <v>504</v>
      </c>
      <c r="C94" s="86" t="s">
        <v>181</v>
      </c>
      <c r="D94" s="86" t="s">
        <v>503</v>
      </c>
      <c r="E94" s="108">
        <v>44383</v>
      </c>
      <c r="F94" s="86"/>
      <c r="G94" s="86">
        <v>0</v>
      </c>
      <c r="H94" s="89">
        <v>0</v>
      </c>
      <c r="I94" s="89">
        <v>1</v>
      </c>
      <c r="J94" s="86">
        <v>1</v>
      </c>
      <c r="K94" s="86">
        <v>0</v>
      </c>
      <c r="L94" s="86">
        <v>0</v>
      </c>
      <c r="M94" s="116">
        <v>0</v>
      </c>
      <c r="N94" s="116">
        <v>1</v>
      </c>
      <c r="O94" s="116">
        <v>0</v>
      </c>
      <c r="P94" s="117">
        <v>0</v>
      </c>
      <c r="Q94" s="117">
        <v>0</v>
      </c>
      <c r="R94" s="117">
        <v>0</v>
      </c>
      <c r="S94" s="117">
        <v>0</v>
      </c>
      <c r="T94" s="117">
        <v>0</v>
      </c>
      <c r="U94" s="117">
        <v>0</v>
      </c>
      <c r="V94" s="118">
        <f>O94</f>
        <v>0</v>
      </c>
      <c r="W94" s="118">
        <v>0</v>
      </c>
      <c r="X94" s="118">
        <v>0</v>
      </c>
      <c r="Y94" s="118">
        <v>0</v>
      </c>
      <c r="Z94" s="118">
        <v>0</v>
      </c>
      <c r="AA94" s="117">
        <v>0</v>
      </c>
      <c r="AB94" s="117">
        <v>0</v>
      </c>
      <c r="AC94" s="117">
        <v>0</v>
      </c>
      <c r="AD94" s="117">
        <v>0</v>
      </c>
      <c r="AE94" s="117">
        <v>0</v>
      </c>
      <c r="AF94" s="117">
        <v>0</v>
      </c>
      <c r="AG94" s="117">
        <v>0</v>
      </c>
      <c r="AH94" s="117">
        <v>0</v>
      </c>
      <c r="AI94" s="117">
        <v>0</v>
      </c>
      <c r="AJ94" s="117">
        <v>0</v>
      </c>
      <c r="AK94" s="117">
        <v>0</v>
      </c>
      <c r="AL94" s="117">
        <f t="shared" si="1"/>
        <v>0</v>
      </c>
    </row>
    <row r="95" spans="1:38" ht="26.4" x14ac:dyDescent="0.3">
      <c r="A95" s="156" t="s">
        <v>148</v>
      </c>
      <c r="B95" s="86" t="s">
        <v>465</v>
      </c>
      <c r="C95" s="86" t="s">
        <v>108</v>
      </c>
      <c r="D95" s="86" t="s">
        <v>464</v>
      </c>
      <c r="E95" s="108">
        <v>44594</v>
      </c>
      <c r="F95" s="86"/>
      <c r="G95" s="86">
        <v>0</v>
      </c>
      <c r="H95" s="89">
        <v>0</v>
      </c>
      <c r="I95" s="89">
        <v>1</v>
      </c>
      <c r="J95" s="86">
        <v>1</v>
      </c>
      <c r="K95" s="86">
        <v>0</v>
      </c>
      <c r="L95" s="86">
        <v>0</v>
      </c>
      <c r="M95" s="116">
        <v>0</v>
      </c>
      <c r="N95" s="116">
        <v>1</v>
      </c>
      <c r="O95" s="116">
        <v>0</v>
      </c>
      <c r="P95" s="117">
        <v>0</v>
      </c>
      <c r="Q95" s="117">
        <v>0</v>
      </c>
      <c r="R95" s="117">
        <v>0</v>
      </c>
      <c r="S95" s="117">
        <v>0</v>
      </c>
      <c r="T95" s="117">
        <v>0</v>
      </c>
      <c r="U95" s="117">
        <v>1</v>
      </c>
      <c r="V95" s="118">
        <v>0</v>
      </c>
      <c r="W95" s="118">
        <v>0</v>
      </c>
      <c r="X95" s="118">
        <v>0</v>
      </c>
      <c r="Y95" s="118">
        <v>0</v>
      </c>
      <c r="Z95" s="118">
        <v>0</v>
      </c>
      <c r="AA95" s="117">
        <v>0</v>
      </c>
      <c r="AB95" s="117">
        <v>0</v>
      </c>
      <c r="AC95" s="117">
        <v>0</v>
      </c>
      <c r="AD95" s="117">
        <v>0</v>
      </c>
      <c r="AE95" s="117">
        <v>0</v>
      </c>
      <c r="AF95" s="117">
        <v>0</v>
      </c>
      <c r="AG95" s="117">
        <v>0</v>
      </c>
      <c r="AH95" s="117">
        <v>0</v>
      </c>
      <c r="AI95" s="117">
        <v>0</v>
      </c>
      <c r="AJ95" s="117">
        <v>0</v>
      </c>
      <c r="AK95" s="117">
        <v>0</v>
      </c>
      <c r="AL95" s="117">
        <f t="shared" si="1"/>
        <v>0</v>
      </c>
    </row>
    <row r="96" spans="1:38" ht="26.4" x14ac:dyDescent="0.3">
      <c r="A96" s="156" t="s">
        <v>148</v>
      </c>
      <c r="B96" s="86" t="s">
        <v>475</v>
      </c>
      <c r="C96" s="86" t="s">
        <v>108</v>
      </c>
      <c r="D96" s="86" t="s">
        <v>474</v>
      </c>
      <c r="E96" s="108">
        <v>44645</v>
      </c>
      <c r="F96" s="86"/>
      <c r="G96" s="86">
        <v>0</v>
      </c>
      <c r="H96" s="89">
        <v>0</v>
      </c>
      <c r="I96" s="89">
        <v>1</v>
      </c>
      <c r="J96" s="86">
        <v>1</v>
      </c>
      <c r="K96" s="86">
        <v>0</v>
      </c>
      <c r="L96" s="86">
        <v>0</v>
      </c>
      <c r="M96" s="116">
        <v>0</v>
      </c>
      <c r="N96" s="116">
        <v>1</v>
      </c>
      <c r="O96" s="116">
        <v>0</v>
      </c>
      <c r="P96" s="117">
        <v>0</v>
      </c>
      <c r="Q96" s="117">
        <v>0</v>
      </c>
      <c r="R96" s="117">
        <v>0</v>
      </c>
      <c r="S96" s="117">
        <v>0</v>
      </c>
      <c r="T96" s="117">
        <v>0</v>
      </c>
      <c r="U96" s="117">
        <v>0</v>
      </c>
      <c r="V96" s="118">
        <f>O96</f>
        <v>0</v>
      </c>
      <c r="W96" s="118">
        <v>0</v>
      </c>
      <c r="X96" s="118">
        <v>0</v>
      </c>
      <c r="Y96" s="118">
        <v>0</v>
      </c>
      <c r="Z96" s="118">
        <v>0</v>
      </c>
      <c r="AA96" s="117">
        <v>0</v>
      </c>
      <c r="AB96" s="117">
        <v>0</v>
      </c>
      <c r="AC96" s="117">
        <v>0</v>
      </c>
      <c r="AD96" s="117">
        <v>0</v>
      </c>
      <c r="AE96" s="117">
        <v>0</v>
      </c>
      <c r="AF96" s="117">
        <v>0</v>
      </c>
      <c r="AG96" s="117">
        <v>0</v>
      </c>
      <c r="AH96" s="117">
        <v>0</v>
      </c>
      <c r="AI96" s="117">
        <v>0</v>
      </c>
      <c r="AJ96" s="117">
        <v>0</v>
      </c>
      <c r="AK96" s="117">
        <v>0</v>
      </c>
      <c r="AL96" s="117">
        <f t="shared" si="1"/>
        <v>0</v>
      </c>
    </row>
    <row r="97" spans="1:83" ht="26.4" x14ac:dyDescent="0.3">
      <c r="A97" s="156" t="s">
        <v>148</v>
      </c>
      <c r="B97" s="86" t="s">
        <v>426</v>
      </c>
      <c r="C97" s="86" t="s">
        <v>113</v>
      </c>
      <c r="D97" s="86" t="s">
        <v>425</v>
      </c>
      <c r="E97" s="108">
        <v>44550</v>
      </c>
      <c r="F97" s="86"/>
      <c r="G97" s="86">
        <v>0</v>
      </c>
      <c r="H97" s="89">
        <v>0</v>
      </c>
      <c r="I97" s="89">
        <v>1</v>
      </c>
      <c r="J97" s="86">
        <v>1</v>
      </c>
      <c r="K97" s="86">
        <v>0</v>
      </c>
      <c r="L97" s="86">
        <v>0</v>
      </c>
      <c r="M97" s="116">
        <v>0</v>
      </c>
      <c r="N97" s="116">
        <v>1</v>
      </c>
      <c r="O97" s="116">
        <v>0</v>
      </c>
      <c r="P97" s="117">
        <v>0</v>
      </c>
      <c r="Q97" s="117">
        <v>0</v>
      </c>
      <c r="R97" s="117">
        <v>0</v>
      </c>
      <c r="S97" s="117">
        <v>0</v>
      </c>
      <c r="T97" s="117">
        <v>0</v>
      </c>
      <c r="U97" s="117">
        <v>1</v>
      </c>
      <c r="V97" s="118">
        <v>0</v>
      </c>
      <c r="W97" s="118">
        <v>0</v>
      </c>
      <c r="X97" s="118">
        <v>0</v>
      </c>
      <c r="Y97" s="118">
        <v>0</v>
      </c>
      <c r="Z97" s="118">
        <v>0</v>
      </c>
      <c r="AA97" s="117">
        <v>0</v>
      </c>
      <c r="AB97" s="117">
        <v>0</v>
      </c>
      <c r="AC97" s="117">
        <v>0</v>
      </c>
      <c r="AD97" s="117">
        <v>0</v>
      </c>
      <c r="AE97" s="117">
        <v>0</v>
      </c>
      <c r="AF97" s="117">
        <v>0</v>
      </c>
      <c r="AG97" s="117">
        <v>0</v>
      </c>
      <c r="AH97" s="117">
        <v>0</v>
      </c>
      <c r="AI97" s="117">
        <v>0</v>
      </c>
      <c r="AJ97" s="117">
        <v>0</v>
      </c>
      <c r="AK97" s="117">
        <v>0</v>
      </c>
      <c r="AL97" s="117">
        <f t="shared" si="1"/>
        <v>0</v>
      </c>
    </row>
    <row r="98" spans="1:83" x14ac:dyDescent="0.3">
      <c r="A98" s="156" t="s">
        <v>148</v>
      </c>
      <c r="B98" s="86" t="s">
        <v>418</v>
      </c>
      <c r="C98" s="86" t="s">
        <v>181</v>
      </c>
      <c r="D98" s="86" t="s">
        <v>417</v>
      </c>
      <c r="E98" s="108">
        <v>44733</v>
      </c>
      <c r="F98" s="86"/>
      <c r="G98" s="86">
        <v>0</v>
      </c>
      <c r="H98" s="89">
        <v>0</v>
      </c>
      <c r="I98" s="89">
        <v>1</v>
      </c>
      <c r="J98" s="86">
        <v>1</v>
      </c>
      <c r="K98" s="86">
        <v>0</v>
      </c>
      <c r="L98" s="86">
        <v>0</v>
      </c>
      <c r="M98" s="116">
        <v>0</v>
      </c>
      <c r="N98" s="116">
        <v>1</v>
      </c>
      <c r="O98" s="116">
        <v>0</v>
      </c>
      <c r="P98" s="117">
        <v>0</v>
      </c>
      <c r="Q98" s="117">
        <v>0</v>
      </c>
      <c r="R98" s="117">
        <v>0</v>
      </c>
      <c r="S98" s="117">
        <v>0</v>
      </c>
      <c r="T98" s="117">
        <v>0</v>
      </c>
      <c r="U98" s="117">
        <v>1</v>
      </c>
      <c r="V98" s="118">
        <v>0</v>
      </c>
      <c r="W98" s="118">
        <v>0</v>
      </c>
      <c r="X98" s="118">
        <v>0</v>
      </c>
      <c r="Y98" s="118">
        <v>0</v>
      </c>
      <c r="Z98" s="118">
        <v>0</v>
      </c>
      <c r="AA98" s="117">
        <v>0</v>
      </c>
      <c r="AB98" s="117">
        <v>0</v>
      </c>
      <c r="AC98" s="117">
        <v>0</v>
      </c>
      <c r="AD98" s="117">
        <v>0</v>
      </c>
      <c r="AE98" s="117">
        <v>0</v>
      </c>
      <c r="AF98" s="117">
        <v>0</v>
      </c>
      <c r="AG98" s="117">
        <v>0</v>
      </c>
      <c r="AH98" s="117">
        <v>0</v>
      </c>
      <c r="AI98" s="117">
        <v>0</v>
      </c>
      <c r="AJ98" s="117">
        <v>0</v>
      </c>
      <c r="AK98" s="117">
        <v>0</v>
      </c>
      <c r="AL98" s="117">
        <f t="shared" si="1"/>
        <v>0</v>
      </c>
    </row>
    <row r="99" spans="1:83" ht="26.4" x14ac:dyDescent="0.3">
      <c r="A99" s="156" t="s">
        <v>148</v>
      </c>
      <c r="B99" s="86" t="s">
        <v>558</v>
      </c>
      <c r="C99" s="86" t="s">
        <v>108</v>
      </c>
      <c r="D99" s="86" t="s">
        <v>557</v>
      </c>
      <c r="E99" s="108">
        <v>44529</v>
      </c>
      <c r="F99" s="86"/>
      <c r="G99" s="86">
        <v>0</v>
      </c>
      <c r="H99" s="89">
        <v>0</v>
      </c>
      <c r="I99" s="89">
        <v>-1</v>
      </c>
      <c r="J99" s="86">
        <v>-1</v>
      </c>
      <c r="K99" s="86">
        <v>0</v>
      </c>
      <c r="L99" s="86">
        <v>0</v>
      </c>
      <c r="M99" s="116">
        <v>0</v>
      </c>
      <c r="N99" s="116">
        <v>-1</v>
      </c>
      <c r="O99" s="116">
        <v>0</v>
      </c>
      <c r="P99" s="117">
        <v>0</v>
      </c>
      <c r="Q99" s="117">
        <v>0</v>
      </c>
      <c r="R99" s="117">
        <v>0</v>
      </c>
      <c r="S99" s="117">
        <v>0</v>
      </c>
      <c r="T99" s="117">
        <v>0</v>
      </c>
      <c r="U99" s="117">
        <v>-1</v>
      </c>
      <c r="V99" s="118">
        <v>0</v>
      </c>
      <c r="W99" s="118">
        <v>0</v>
      </c>
      <c r="X99" s="118">
        <v>0</v>
      </c>
      <c r="Y99" s="118">
        <v>0</v>
      </c>
      <c r="Z99" s="118">
        <v>0</v>
      </c>
      <c r="AA99" s="117">
        <v>0</v>
      </c>
      <c r="AB99" s="117">
        <v>0</v>
      </c>
      <c r="AC99" s="117">
        <v>0</v>
      </c>
      <c r="AD99" s="117">
        <v>0</v>
      </c>
      <c r="AE99" s="117">
        <v>0</v>
      </c>
      <c r="AF99" s="117">
        <v>0</v>
      </c>
      <c r="AG99" s="117">
        <v>0</v>
      </c>
      <c r="AH99" s="117">
        <v>0</v>
      </c>
      <c r="AI99" s="117">
        <v>0</v>
      </c>
      <c r="AJ99" s="117">
        <v>0</v>
      </c>
      <c r="AK99" s="117">
        <v>0</v>
      </c>
      <c r="AL99" s="117">
        <f t="shared" si="1"/>
        <v>0</v>
      </c>
    </row>
    <row r="100" spans="1:83" ht="26.4" x14ac:dyDescent="0.3">
      <c r="A100" s="156" t="s">
        <v>148</v>
      </c>
      <c r="B100" s="86" t="s">
        <v>444</v>
      </c>
      <c r="C100" s="86" t="s">
        <v>113</v>
      </c>
      <c r="D100" s="86" t="s">
        <v>443</v>
      </c>
      <c r="E100" s="108">
        <v>44568</v>
      </c>
      <c r="F100" s="86"/>
      <c r="G100" s="86">
        <v>0</v>
      </c>
      <c r="H100" s="89">
        <v>0</v>
      </c>
      <c r="I100" s="89">
        <v>1</v>
      </c>
      <c r="J100" s="86">
        <v>1</v>
      </c>
      <c r="K100" s="86">
        <v>0</v>
      </c>
      <c r="L100" s="86">
        <v>0</v>
      </c>
      <c r="M100" s="116">
        <v>0</v>
      </c>
      <c r="N100" s="116">
        <v>1</v>
      </c>
      <c r="O100" s="116">
        <v>0</v>
      </c>
      <c r="P100" s="117">
        <v>0</v>
      </c>
      <c r="Q100" s="117">
        <v>0</v>
      </c>
      <c r="R100" s="117">
        <v>0</v>
      </c>
      <c r="S100" s="117">
        <v>0</v>
      </c>
      <c r="T100" s="117">
        <v>0</v>
      </c>
      <c r="U100" s="117">
        <v>1</v>
      </c>
      <c r="V100" s="118">
        <v>0</v>
      </c>
      <c r="W100" s="118">
        <v>0</v>
      </c>
      <c r="X100" s="118">
        <v>0</v>
      </c>
      <c r="Y100" s="118">
        <v>0</v>
      </c>
      <c r="Z100" s="118">
        <v>0</v>
      </c>
      <c r="AA100" s="117">
        <v>0</v>
      </c>
      <c r="AB100" s="117">
        <v>0</v>
      </c>
      <c r="AC100" s="117">
        <v>0</v>
      </c>
      <c r="AD100" s="117">
        <v>0</v>
      </c>
      <c r="AE100" s="117">
        <v>0</v>
      </c>
      <c r="AF100" s="117">
        <v>0</v>
      </c>
      <c r="AG100" s="117">
        <v>0</v>
      </c>
      <c r="AH100" s="117">
        <v>0</v>
      </c>
      <c r="AI100" s="117">
        <v>0</v>
      </c>
      <c r="AJ100" s="117">
        <v>0</v>
      </c>
      <c r="AK100" s="117">
        <v>0</v>
      </c>
      <c r="AL100" s="117">
        <f t="shared" si="1"/>
        <v>0</v>
      </c>
    </row>
    <row r="101" spans="1:83" ht="26.4" x14ac:dyDescent="0.3">
      <c r="A101" s="156" t="s">
        <v>148</v>
      </c>
      <c r="B101" s="86" t="s">
        <v>556</v>
      </c>
      <c r="C101" s="86" t="s">
        <v>108</v>
      </c>
      <c r="D101" s="86" t="s">
        <v>555</v>
      </c>
      <c r="E101" s="108">
        <v>44608</v>
      </c>
      <c r="F101" s="86"/>
      <c r="G101" s="86">
        <v>0</v>
      </c>
      <c r="H101" s="89">
        <v>0</v>
      </c>
      <c r="I101" s="89">
        <v>9</v>
      </c>
      <c r="J101" s="86">
        <v>9</v>
      </c>
      <c r="K101" s="86">
        <v>0</v>
      </c>
      <c r="L101" s="86">
        <v>0</v>
      </c>
      <c r="M101" s="116">
        <v>0</v>
      </c>
      <c r="N101" s="86">
        <v>9</v>
      </c>
      <c r="O101" s="86">
        <v>0</v>
      </c>
      <c r="P101" s="117">
        <v>0</v>
      </c>
      <c r="Q101" s="117">
        <v>0</v>
      </c>
      <c r="R101" s="117">
        <v>0</v>
      </c>
      <c r="S101" s="117">
        <v>0</v>
      </c>
      <c r="T101" s="117">
        <v>0</v>
      </c>
      <c r="U101" s="117">
        <v>9</v>
      </c>
      <c r="V101" s="118">
        <v>0</v>
      </c>
      <c r="W101" s="118">
        <v>0</v>
      </c>
      <c r="X101" s="118">
        <v>0</v>
      </c>
      <c r="Y101" s="118">
        <v>0</v>
      </c>
      <c r="Z101" s="118">
        <v>0</v>
      </c>
      <c r="AA101" s="117">
        <v>0</v>
      </c>
      <c r="AB101" s="117">
        <v>0</v>
      </c>
      <c r="AC101" s="117">
        <v>0</v>
      </c>
      <c r="AD101" s="117">
        <v>0</v>
      </c>
      <c r="AE101" s="117">
        <v>0</v>
      </c>
      <c r="AF101" s="117">
        <v>0</v>
      </c>
      <c r="AG101" s="117">
        <v>0</v>
      </c>
      <c r="AH101" s="117">
        <v>0</v>
      </c>
      <c r="AI101" s="117">
        <v>0</v>
      </c>
      <c r="AJ101" s="117">
        <v>0</v>
      </c>
      <c r="AK101" s="117">
        <v>0</v>
      </c>
      <c r="AL101" s="117">
        <f t="shared" si="1"/>
        <v>0</v>
      </c>
    </row>
    <row r="102" spans="1:83" ht="26.4" x14ac:dyDescent="0.3">
      <c r="A102" s="156" t="s">
        <v>148</v>
      </c>
      <c r="B102" s="86" t="s">
        <v>478</v>
      </c>
      <c r="C102" s="86" t="s">
        <v>108</v>
      </c>
      <c r="D102" s="86" t="s">
        <v>477</v>
      </c>
      <c r="E102" s="108">
        <v>44706</v>
      </c>
      <c r="F102" s="86"/>
      <c r="G102" s="86">
        <v>0</v>
      </c>
      <c r="H102" s="89">
        <v>0</v>
      </c>
      <c r="I102" s="89">
        <v>1</v>
      </c>
      <c r="J102" s="86">
        <v>1</v>
      </c>
      <c r="K102" s="86">
        <v>0</v>
      </c>
      <c r="L102" s="86">
        <v>0</v>
      </c>
      <c r="M102" s="116">
        <v>0</v>
      </c>
      <c r="N102" s="116">
        <v>1</v>
      </c>
      <c r="O102" s="116">
        <v>0</v>
      </c>
      <c r="P102" s="117">
        <v>0</v>
      </c>
      <c r="Q102" s="117">
        <v>0</v>
      </c>
      <c r="R102" s="117">
        <v>0</v>
      </c>
      <c r="S102" s="117">
        <v>0</v>
      </c>
      <c r="T102" s="117">
        <v>0</v>
      </c>
      <c r="U102" s="117">
        <v>1</v>
      </c>
      <c r="V102" s="118">
        <f>O102</f>
        <v>0</v>
      </c>
      <c r="W102" s="118">
        <v>0</v>
      </c>
      <c r="X102" s="118">
        <v>0</v>
      </c>
      <c r="Y102" s="118">
        <v>0</v>
      </c>
      <c r="Z102" s="118">
        <v>0</v>
      </c>
      <c r="AA102" s="117">
        <v>0</v>
      </c>
      <c r="AB102" s="117">
        <v>0</v>
      </c>
      <c r="AC102" s="117">
        <v>0</v>
      </c>
      <c r="AD102" s="117">
        <v>0</v>
      </c>
      <c r="AE102" s="117">
        <v>0</v>
      </c>
      <c r="AF102" s="117">
        <v>0</v>
      </c>
      <c r="AG102" s="117">
        <v>0</v>
      </c>
      <c r="AH102" s="117">
        <v>0</v>
      </c>
      <c r="AI102" s="117">
        <v>0</v>
      </c>
      <c r="AJ102" s="117">
        <v>0</v>
      </c>
      <c r="AK102" s="117">
        <v>0</v>
      </c>
      <c r="AL102" s="117">
        <f t="shared" si="1"/>
        <v>0</v>
      </c>
    </row>
    <row r="103" spans="1:83" ht="26.4" x14ac:dyDescent="0.3">
      <c r="A103" s="156" t="s">
        <v>148</v>
      </c>
      <c r="B103" s="86" t="s">
        <v>548</v>
      </c>
      <c r="C103" s="86" t="s">
        <v>108</v>
      </c>
      <c r="D103" s="86" t="s">
        <v>547</v>
      </c>
      <c r="E103" s="108">
        <v>44868</v>
      </c>
      <c r="F103" s="86"/>
      <c r="G103" s="86">
        <v>0</v>
      </c>
      <c r="H103" s="89">
        <v>0</v>
      </c>
      <c r="I103" s="89">
        <v>7</v>
      </c>
      <c r="J103" s="86">
        <v>7</v>
      </c>
      <c r="K103" s="86">
        <v>0</v>
      </c>
      <c r="L103" s="86">
        <v>0</v>
      </c>
      <c r="M103" s="116">
        <v>0</v>
      </c>
      <c r="N103" s="86">
        <v>7</v>
      </c>
      <c r="O103" s="86">
        <v>0</v>
      </c>
      <c r="P103" s="117">
        <v>0</v>
      </c>
      <c r="Q103" s="117">
        <v>0</v>
      </c>
      <c r="R103" s="117">
        <v>0</v>
      </c>
      <c r="S103" s="117">
        <v>0</v>
      </c>
      <c r="T103" s="117">
        <v>0</v>
      </c>
      <c r="U103" s="117">
        <v>7</v>
      </c>
      <c r="V103" s="118">
        <v>0</v>
      </c>
      <c r="W103" s="118">
        <v>0</v>
      </c>
      <c r="X103" s="118">
        <v>0</v>
      </c>
      <c r="Y103" s="118">
        <v>0</v>
      </c>
      <c r="Z103" s="118">
        <v>0</v>
      </c>
      <c r="AA103" s="117">
        <v>0</v>
      </c>
      <c r="AB103" s="117">
        <v>0</v>
      </c>
      <c r="AC103" s="117">
        <v>0</v>
      </c>
      <c r="AD103" s="117">
        <v>0</v>
      </c>
      <c r="AE103" s="117">
        <v>0</v>
      </c>
      <c r="AF103" s="117">
        <v>0</v>
      </c>
      <c r="AG103" s="117">
        <v>0</v>
      </c>
      <c r="AH103" s="117">
        <v>0</v>
      </c>
      <c r="AI103" s="117">
        <v>0</v>
      </c>
      <c r="AJ103" s="117">
        <v>0</v>
      </c>
      <c r="AK103" s="117">
        <v>0</v>
      </c>
      <c r="AL103" s="117">
        <f t="shared" si="1"/>
        <v>0</v>
      </c>
    </row>
    <row r="104" spans="1:83" ht="26.4" x14ac:dyDescent="0.3">
      <c r="A104" s="156" t="s">
        <v>148</v>
      </c>
      <c r="B104" s="86" t="s">
        <v>506</v>
      </c>
      <c r="C104" s="86" t="s">
        <v>181</v>
      </c>
      <c r="D104" s="86" t="s">
        <v>505</v>
      </c>
      <c r="E104" s="108">
        <v>44762</v>
      </c>
      <c r="F104" s="86"/>
      <c r="G104" s="86">
        <v>0</v>
      </c>
      <c r="H104" s="89">
        <v>0</v>
      </c>
      <c r="I104" s="89">
        <v>1</v>
      </c>
      <c r="J104" s="86">
        <v>1</v>
      </c>
      <c r="K104" s="86">
        <v>0</v>
      </c>
      <c r="L104" s="86">
        <v>0</v>
      </c>
      <c r="M104" s="116">
        <v>0</v>
      </c>
      <c r="N104" s="116">
        <v>1</v>
      </c>
      <c r="O104" s="116">
        <v>0</v>
      </c>
      <c r="P104" s="117">
        <v>0</v>
      </c>
      <c r="Q104" s="117">
        <v>0</v>
      </c>
      <c r="R104" s="117">
        <v>0</v>
      </c>
      <c r="S104" s="117">
        <v>0</v>
      </c>
      <c r="T104" s="117">
        <v>0</v>
      </c>
      <c r="U104" s="117">
        <v>1</v>
      </c>
      <c r="V104" s="118">
        <v>0</v>
      </c>
      <c r="W104" s="118">
        <f>O104</f>
        <v>0</v>
      </c>
      <c r="X104" s="118">
        <v>0</v>
      </c>
      <c r="Y104" s="118">
        <v>0</v>
      </c>
      <c r="Z104" s="118">
        <v>0</v>
      </c>
      <c r="AA104" s="117">
        <v>0</v>
      </c>
      <c r="AB104" s="117">
        <v>0</v>
      </c>
      <c r="AC104" s="117">
        <v>0</v>
      </c>
      <c r="AD104" s="117">
        <v>0</v>
      </c>
      <c r="AE104" s="117">
        <v>0</v>
      </c>
      <c r="AF104" s="117">
        <v>0</v>
      </c>
      <c r="AG104" s="117">
        <v>0</v>
      </c>
      <c r="AH104" s="117">
        <v>0</v>
      </c>
      <c r="AI104" s="117">
        <v>0</v>
      </c>
      <c r="AJ104" s="117">
        <v>0</v>
      </c>
      <c r="AK104" s="117">
        <v>0</v>
      </c>
      <c r="AL104" s="117">
        <f t="shared" si="1"/>
        <v>0</v>
      </c>
    </row>
    <row r="105" spans="1:83" x14ac:dyDescent="0.3">
      <c r="A105" s="156" t="s">
        <v>148</v>
      </c>
      <c r="B105" s="86" t="s">
        <v>492</v>
      </c>
      <c r="C105" s="86" t="s">
        <v>108</v>
      </c>
      <c r="D105" s="86" t="s">
        <v>491</v>
      </c>
      <c r="E105" s="108">
        <v>44840</v>
      </c>
      <c r="F105" s="86"/>
      <c r="G105" s="86">
        <v>0</v>
      </c>
      <c r="H105" s="89">
        <v>0</v>
      </c>
      <c r="I105" s="89">
        <v>1</v>
      </c>
      <c r="J105" s="86">
        <v>1</v>
      </c>
      <c r="K105" s="86">
        <v>0</v>
      </c>
      <c r="L105" s="86">
        <v>0</v>
      </c>
      <c r="M105" s="116">
        <v>0</v>
      </c>
      <c r="N105" s="116">
        <v>1</v>
      </c>
      <c r="O105" s="116">
        <v>0</v>
      </c>
      <c r="P105" s="117">
        <v>0</v>
      </c>
      <c r="Q105" s="117">
        <v>0</v>
      </c>
      <c r="R105" s="117">
        <v>0</v>
      </c>
      <c r="S105" s="117">
        <v>0</v>
      </c>
      <c r="T105" s="117">
        <v>0</v>
      </c>
      <c r="U105" s="117">
        <v>1</v>
      </c>
      <c r="V105" s="118">
        <v>0</v>
      </c>
      <c r="W105" s="118">
        <v>0</v>
      </c>
      <c r="X105" s="118">
        <v>0</v>
      </c>
      <c r="Y105" s="118">
        <v>0</v>
      </c>
      <c r="Z105" s="118">
        <v>0</v>
      </c>
      <c r="AA105" s="117">
        <v>0</v>
      </c>
      <c r="AB105" s="117">
        <v>0</v>
      </c>
      <c r="AC105" s="117">
        <v>0</v>
      </c>
      <c r="AD105" s="117">
        <v>0</v>
      </c>
      <c r="AE105" s="117">
        <v>0</v>
      </c>
      <c r="AF105" s="117">
        <v>0</v>
      </c>
      <c r="AG105" s="117">
        <v>0</v>
      </c>
      <c r="AH105" s="117">
        <v>0</v>
      </c>
      <c r="AI105" s="117">
        <v>0</v>
      </c>
      <c r="AJ105" s="117">
        <v>0</v>
      </c>
      <c r="AK105" s="117">
        <v>0</v>
      </c>
      <c r="AL105" s="117">
        <f t="shared" si="1"/>
        <v>0</v>
      </c>
    </row>
    <row r="106" spans="1:83" ht="26.4" x14ac:dyDescent="0.3">
      <c r="A106" s="156" t="s">
        <v>148</v>
      </c>
      <c r="B106" s="86" t="s">
        <v>552</v>
      </c>
      <c r="C106" s="86" t="s">
        <v>108</v>
      </c>
      <c r="D106" s="86" t="s">
        <v>551</v>
      </c>
      <c r="E106" s="108">
        <v>44874</v>
      </c>
      <c r="F106" s="86"/>
      <c r="G106" s="86">
        <v>0</v>
      </c>
      <c r="H106" s="89">
        <v>0</v>
      </c>
      <c r="I106" s="89">
        <v>8</v>
      </c>
      <c r="J106" s="86">
        <v>8</v>
      </c>
      <c r="K106" s="86">
        <v>0</v>
      </c>
      <c r="L106" s="86">
        <v>0</v>
      </c>
      <c r="M106" s="116">
        <v>0</v>
      </c>
      <c r="N106" s="86">
        <v>8</v>
      </c>
      <c r="O106" s="86">
        <v>0</v>
      </c>
      <c r="P106" s="117">
        <v>0</v>
      </c>
      <c r="Q106" s="117">
        <v>0</v>
      </c>
      <c r="R106" s="117">
        <v>0</v>
      </c>
      <c r="S106" s="117">
        <v>0</v>
      </c>
      <c r="T106" s="117">
        <v>0</v>
      </c>
      <c r="U106" s="104">
        <v>0</v>
      </c>
      <c r="V106" s="118">
        <v>8</v>
      </c>
      <c r="W106" s="118">
        <f>O106</f>
        <v>0</v>
      </c>
      <c r="X106" s="118">
        <v>0</v>
      </c>
      <c r="Y106" s="118">
        <v>0</v>
      </c>
      <c r="Z106" s="118">
        <v>0</v>
      </c>
      <c r="AA106" s="104">
        <v>0</v>
      </c>
      <c r="AB106" s="104">
        <v>0</v>
      </c>
      <c r="AC106" s="104">
        <v>0</v>
      </c>
      <c r="AD106" s="104">
        <v>0</v>
      </c>
      <c r="AE106" s="104">
        <v>0</v>
      </c>
      <c r="AF106" s="104">
        <v>0</v>
      </c>
      <c r="AG106" s="104">
        <v>0</v>
      </c>
      <c r="AH106" s="104">
        <v>0</v>
      </c>
      <c r="AI106" s="104">
        <v>0</v>
      </c>
      <c r="AJ106" s="104">
        <v>0</v>
      </c>
      <c r="AK106" s="104">
        <v>0</v>
      </c>
      <c r="AL106" s="117">
        <f t="shared" si="1"/>
        <v>8</v>
      </c>
    </row>
    <row r="107" spans="1:83" ht="39.6" x14ac:dyDescent="0.3">
      <c r="A107" s="156" t="s">
        <v>148</v>
      </c>
      <c r="B107" s="86" t="s">
        <v>400</v>
      </c>
      <c r="C107" s="86" t="s">
        <v>399</v>
      </c>
      <c r="D107" s="86" t="s">
        <v>398</v>
      </c>
      <c r="E107" s="108">
        <v>44846</v>
      </c>
      <c r="F107" s="86"/>
      <c r="G107" s="86">
        <v>0</v>
      </c>
      <c r="H107" s="89">
        <v>0</v>
      </c>
      <c r="I107" s="89">
        <v>3</v>
      </c>
      <c r="J107" s="86">
        <v>3</v>
      </c>
      <c r="K107" s="86">
        <v>0</v>
      </c>
      <c r="L107" s="86">
        <v>0</v>
      </c>
      <c r="M107" s="116">
        <v>0</v>
      </c>
      <c r="N107" s="116">
        <v>3</v>
      </c>
      <c r="O107" s="116">
        <v>0</v>
      </c>
      <c r="P107" s="117">
        <v>0</v>
      </c>
      <c r="Q107" s="117">
        <v>0</v>
      </c>
      <c r="R107" s="117">
        <v>0</v>
      </c>
      <c r="S107" s="117">
        <v>0</v>
      </c>
      <c r="T107" s="117">
        <v>0</v>
      </c>
      <c r="U107" s="104">
        <v>3</v>
      </c>
      <c r="V107" s="118">
        <v>0</v>
      </c>
      <c r="W107" s="118">
        <v>0</v>
      </c>
      <c r="X107" s="118">
        <v>0</v>
      </c>
      <c r="Y107" s="118">
        <v>0</v>
      </c>
      <c r="Z107" s="118">
        <v>0</v>
      </c>
      <c r="AA107" s="104">
        <v>0</v>
      </c>
      <c r="AB107" s="104">
        <v>0</v>
      </c>
      <c r="AC107" s="104">
        <v>0</v>
      </c>
      <c r="AD107" s="104">
        <v>0</v>
      </c>
      <c r="AE107" s="104">
        <v>0</v>
      </c>
      <c r="AF107" s="104">
        <v>0</v>
      </c>
      <c r="AG107" s="104">
        <v>0</v>
      </c>
      <c r="AH107" s="104">
        <v>0</v>
      </c>
      <c r="AI107" s="104">
        <v>0</v>
      </c>
      <c r="AJ107" s="104">
        <v>0</v>
      </c>
      <c r="AK107" s="104">
        <v>0</v>
      </c>
      <c r="AL107" s="117">
        <f t="shared" si="1"/>
        <v>0</v>
      </c>
    </row>
    <row r="108" spans="1:83" x14ac:dyDescent="0.3">
      <c r="A108" s="156" t="s">
        <v>148</v>
      </c>
      <c r="B108" s="86" t="s">
        <v>530</v>
      </c>
      <c r="C108" s="86" t="s">
        <v>108</v>
      </c>
      <c r="D108" s="86" t="s">
        <v>529</v>
      </c>
      <c r="E108" s="108">
        <v>44937</v>
      </c>
      <c r="F108" s="86"/>
      <c r="G108" s="86">
        <v>0</v>
      </c>
      <c r="H108" s="89">
        <v>0</v>
      </c>
      <c r="I108" s="89">
        <v>2</v>
      </c>
      <c r="J108" s="86">
        <v>2</v>
      </c>
      <c r="K108" s="86">
        <v>0</v>
      </c>
      <c r="L108" s="86">
        <v>0</v>
      </c>
      <c r="M108" s="116">
        <v>0</v>
      </c>
      <c r="N108" s="116">
        <v>2</v>
      </c>
      <c r="O108" s="116">
        <v>0</v>
      </c>
      <c r="P108" s="117">
        <v>0</v>
      </c>
      <c r="Q108" s="117">
        <v>0</v>
      </c>
      <c r="R108" s="117">
        <v>0</v>
      </c>
      <c r="S108" s="117">
        <v>0</v>
      </c>
      <c r="T108" s="117">
        <v>0</v>
      </c>
      <c r="U108" s="104">
        <v>2</v>
      </c>
      <c r="V108" s="118">
        <v>0</v>
      </c>
      <c r="W108" s="118">
        <f>O108</f>
        <v>0</v>
      </c>
      <c r="X108" s="118">
        <v>0</v>
      </c>
      <c r="Y108" s="118">
        <v>0</v>
      </c>
      <c r="Z108" s="118">
        <v>0</v>
      </c>
      <c r="AA108" s="104">
        <v>0</v>
      </c>
      <c r="AB108" s="104">
        <v>0</v>
      </c>
      <c r="AC108" s="104">
        <v>0</v>
      </c>
      <c r="AD108" s="104">
        <v>0</v>
      </c>
      <c r="AE108" s="104">
        <v>0</v>
      </c>
      <c r="AF108" s="104">
        <v>0</v>
      </c>
      <c r="AG108" s="104">
        <v>0</v>
      </c>
      <c r="AH108" s="104">
        <v>0</v>
      </c>
      <c r="AI108" s="104">
        <v>0</v>
      </c>
      <c r="AJ108" s="104">
        <v>0</v>
      </c>
      <c r="AK108" s="104">
        <v>0</v>
      </c>
      <c r="AL108" s="117">
        <f t="shared" si="1"/>
        <v>0</v>
      </c>
    </row>
    <row r="109" spans="1:83" ht="26.4" x14ac:dyDescent="0.3">
      <c r="A109" s="156" t="s">
        <v>148</v>
      </c>
      <c r="B109" s="86" t="s">
        <v>356</v>
      </c>
      <c r="C109" s="86" t="s">
        <v>113</v>
      </c>
      <c r="D109" s="86" t="s">
        <v>355</v>
      </c>
      <c r="E109" s="108">
        <v>45331</v>
      </c>
      <c r="F109" s="86"/>
      <c r="G109" s="86">
        <v>0</v>
      </c>
      <c r="H109" s="89">
        <v>0</v>
      </c>
      <c r="I109" s="89">
        <v>1</v>
      </c>
      <c r="J109" s="86">
        <v>1</v>
      </c>
      <c r="K109" s="86">
        <v>0</v>
      </c>
      <c r="L109" s="86">
        <v>0</v>
      </c>
      <c r="M109" s="116">
        <v>0</v>
      </c>
      <c r="N109" s="116">
        <v>1</v>
      </c>
      <c r="O109" s="116">
        <v>0</v>
      </c>
      <c r="P109" s="117">
        <v>0</v>
      </c>
      <c r="Q109" s="117">
        <v>0</v>
      </c>
      <c r="R109" s="117">
        <v>0</v>
      </c>
      <c r="S109" s="117">
        <v>0</v>
      </c>
      <c r="T109" s="117">
        <v>0</v>
      </c>
      <c r="U109" s="104">
        <v>1</v>
      </c>
      <c r="V109" s="118">
        <v>0</v>
      </c>
      <c r="W109" s="118">
        <f>O109</f>
        <v>0</v>
      </c>
      <c r="X109" s="118">
        <v>0</v>
      </c>
      <c r="Y109" s="118">
        <v>0</v>
      </c>
      <c r="Z109" s="118">
        <v>0</v>
      </c>
      <c r="AA109" s="104">
        <v>0</v>
      </c>
      <c r="AB109" s="104">
        <v>0</v>
      </c>
      <c r="AC109" s="104">
        <v>0</v>
      </c>
      <c r="AD109" s="104">
        <v>0</v>
      </c>
      <c r="AE109" s="104">
        <v>0</v>
      </c>
      <c r="AF109" s="104">
        <v>0</v>
      </c>
      <c r="AG109" s="104">
        <v>0</v>
      </c>
      <c r="AH109" s="104">
        <v>0</v>
      </c>
      <c r="AI109" s="104">
        <v>0</v>
      </c>
      <c r="AJ109" s="104">
        <v>0</v>
      </c>
      <c r="AK109" s="104">
        <v>0</v>
      </c>
      <c r="AL109" s="117">
        <f t="shared" si="1"/>
        <v>0</v>
      </c>
    </row>
    <row r="110" spans="1:83" ht="26.4" x14ac:dyDescent="0.3">
      <c r="A110" s="156" t="s">
        <v>148</v>
      </c>
      <c r="B110" s="86" t="s">
        <v>500</v>
      </c>
      <c r="C110" s="86" t="s">
        <v>181</v>
      </c>
      <c r="D110" s="86" t="s">
        <v>499</v>
      </c>
      <c r="E110" s="108">
        <v>45008</v>
      </c>
      <c r="F110" s="86"/>
      <c r="G110" s="86">
        <v>0</v>
      </c>
      <c r="H110" s="89">
        <v>0</v>
      </c>
      <c r="I110" s="89">
        <v>1</v>
      </c>
      <c r="J110" s="86">
        <v>1</v>
      </c>
      <c r="K110" s="86">
        <v>0</v>
      </c>
      <c r="L110" s="86">
        <v>0</v>
      </c>
      <c r="M110" s="116">
        <v>0</v>
      </c>
      <c r="N110" s="116">
        <v>1</v>
      </c>
      <c r="O110" s="116">
        <v>0</v>
      </c>
      <c r="P110" s="117">
        <v>0</v>
      </c>
      <c r="Q110" s="117">
        <v>0</v>
      </c>
      <c r="R110" s="117">
        <v>0</v>
      </c>
      <c r="S110" s="117">
        <v>0</v>
      </c>
      <c r="T110" s="117">
        <v>0</v>
      </c>
      <c r="U110" s="104">
        <v>1</v>
      </c>
      <c r="V110" s="118">
        <v>0</v>
      </c>
      <c r="W110" s="118">
        <f>O110</f>
        <v>0</v>
      </c>
      <c r="X110" s="118">
        <v>0</v>
      </c>
      <c r="Y110" s="118">
        <v>0</v>
      </c>
      <c r="Z110" s="118">
        <v>0</v>
      </c>
      <c r="AA110" s="104">
        <v>0</v>
      </c>
      <c r="AB110" s="104">
        <v>0</v>
      </c>
      <c r="AC110" s="104">
        <v>0</v>
      </c>
      <c r="AD110" s="104">
        <v>0</v>
      </c>
      <c r="AE110" s="104">
        <v>0</v>
      </c>
      <c r="AF110" s="104">
        <v>0</v>
      </c>
      <c r="AG110" s="104">
        <v>0</v>
      </c>
      <c r="AH110" s="104">
        <v>0</v>
      </c>
      <c r="AI110" s="104">
        <v>0</v>
      </c>
      <c r="AJ110" s="104">
        <v>0</v>
      </c>
      <c r="AK110" s="104">
        <v>0</v>
      </c>
      <c r="AL110" s="117">
        <f t="shared" si="1"/>
        <v>0</v>
      </c>
    </row>
    <row r="111" spans="1:83" s="122" customFormat="1" ht="26.4" x14ac:dyDescent="0.3">
      <c r="A111" s="156" t="s">
        <v>148</v>
      </c>
      <c r="B111" s="86" t="s">
        <v>330</v>
      </c>
      <c r="C111" s="86" t="s">
        <v>181</v>
      </c>
      <c r="D111" s="86" t="s">
        <v>329</v>
      </c>
      <c r="E111" s="108">
        <v>45267</v>
      </c>
      <c r="F111" s="86"/>
      <c r="G111" s="86">
        <v>0</v>
      </c>
      <c r="H111" s="89">
        <v>0</v>
      </c>
      <c r="I111" s="89">
        <v>1</v>
      </c>
      <c r="J111" s="86">
        <v>1</v>
      </c>
      <c r="K111" s="86">
        <v>0</v>
      </c>
      <c r="L111" s="86">
        <v>0</v>
      </c>
      <c r="M111" s="116">
        <v>0</v>
      </c>
      <c r="N111" s="116">
        <v>1</v>
      </c>
      <c r="O111" s="121">
        <v>0</v>
      </c>
      <c r="P111" s="117">
        <v>0</v>
      </c>
      <c r="Q111" s="117">
        <v>0</v>
      </c>
      <c r="R111" s="117">
        <v>0</v>
      </c>
      <c r="S111" s="117">
        <v>0</v>
      </c>
      <c r="T111" s="117">
        <v>0</v>
      </c>
      <c r="U111" s="104">
        <v>1</v>
      </c>
      <c r="V111" s="118">
        <v>0</v>
      </c>
      <c r="W111" s="118">
        <v>0</v>
      </c>
      <c r="X111" s="118">
        <v>0</v>
      </c>
      <c r="Y111" s="118">
        <v>0</v>
      </c>
      <c r="Z111" s="118">
        <v>0</v>
      </c>
      <c r="AA111" s="104">
        <v>0</v>
      </c>
      <c r="AB111" s="104">
        <v>0</v>
      </c>
      <c r="AC111" s="104">
        <v>0</v>
      </c>
      <c r="AD111" s="104">
        <v>0</v>
      </c>
      <c r="AE111" s="104">
        <v>0</v>
      </c>
      <c r="AF111" s="104">
        <v>0</v>
      </c>
      <c r="AG111" s="104">
        <v>0</v>
      </c>
      <c r="AH111" s="104">
        <v>0</v>
      </c>
      <c r="AI111" s="104">
        <v>0</v>
      </c>
      <c r="AJ111" s="104">
        <v>0</v>
      </c>
      <c r="AK111" s="104">
        <v>0</v>
      </c>
      <c r="AL111" s="117">
        <f t="shared" si="1"/>
        <v>0</v>
      </c>
      <c r="AM111" s="114"/>
      <c r="AN111" s="115"/>
      <c r="AO111" s="115"/>
      <c r="AP111" s="115"/>
      <c r="AQ111" s="115"/>
      <c r="AR111" s="115"/>
      <c r="AS111" s="115"/>
      <c r="AT111" s="115"/>
      <c r="AU111" s="115"/>
      <c r="AV111" s="115"/>
      <c r="AW111" s="115"/>
      <c r="AX111" s="115"/>
      <c r="AY111" s="115"/>
      <c r="AZ111" s="115"/>
      <c r="BA111" s="115"/>
      <c r="BB111" s="115"/>
      <c r="BC111" s="115"/>
      <c r="BD111" s="115"/>
      <c r="BE111" s="115"/>
      <c r="BF111" s="115"/>
      <c r="BG111" s="115"/>
      <c r="BH111" s="115"/>
      <c r="BI111" s="115"/>
      <c r="BJ111" s="115"/>
      <c r="BK111" s="115"/>
      <c r="BL111" s="115"/>
      <c r="BM111" s="115"/>
      <c r="BN111" s="115"/>
      <c r="BO111" s="115"/>
      <c r="BP111" s="115"/>
      <c r="BQ111" s="115"/>
      <c r="BR111" s="115"/>
      <c r="BS111" s="115"/>
      <c r="BT111" s="115"/>
      <c r="BU111" s="115"/>
      <c r="BV111" s="115"/>
      <c r="BW111" s="115"/>
      <c r="BX111" s="115"/>
      <c r="BY111" s="115"/>
      <c r="BZ111" s="115"/>
      <c r="CA111" s="115"/>
      <c r="CB111" s="115"/>
      <c r="CC111" s="115"/>
      <c r="CD111" s="115"/>
      <c r="CE111" s="115"/>
    </row>
    <row r="112" spans="1:83" s="122" customFormat="1" x14ac:dyDescent="0.3">
      <c r="A112" s="156" t="s">
        <v>148</v>
      </c>
      <c r="B112" s="86" t="s">
        <v>461</v>
      </c>
      <c r="C112" s="86" t="s">
        <v>108</v>
      </c>
      <c r="D112" s="86" t="s">
        <v>460</v>
      </c>
      <c r="E112" s="108">
        <v>44970</v>
      </c>
      <c r="F112" s="86"/>
      <c r="G112" s="86">
        <v>0</v>
      </c>
      <c r="H112" s="89">
        <v>0</v>
      </c>
      <c r="I112" s="89">
        <v>7</v>
      </c>
      <c r="J112" s="86">
        <v>7</v>
      </c>
      <c r="K112" s="86">
        <v>0</v>
      </c>
      <c r="L112" s="86">
        <v>1</v>
      </c>
      <c r="M112" s="116">
        <v>0</v>
      </c>
      <c r="N112" s="116">
        <v>0</v>
      </c>
      <c r="O112" s="121">
        <v>6</v>
      </c>
      <c r="P112" s="117">
        <v>0</v>
      </c>
      <c r="Q112" s="117">
        <v>0</v>
      </c>
      <c r="R112" s="117">
        <v>0</v>
      </c>
      <c r="S112" s="117">
        <v>0</v>
      </c>
      <c r="T112" s="117">
        <v>0</v>
      </c>
      <c r="U112" s="104">
        <v>6</v>
      </c>
      <c r="V112" s="118">
        <v>0</v>
      </c>
      <c r="W112" s="118">
        <v>0</v>
      </c>
      <c r="X112" s="118">
        <v>0</v>
      </c>
      <c r="Y112" s="118">
        <v>0</v>
      </c>
      <c r="Z112" s="118">
        <v>0</v>
      </c>
      <c r="AA112" s="104">
        <v>0</v>
      </c>
      <c r="AB112" s="104">
        <v>0</v>
      </c>
      <c r="AC112" s="104">
        <v>0</v>
      </c>
      <c r="AD112" s="104">
        <v>0</v>
      </c>
      <c r="AE112" s="104">
        <v>0</v>
      </c>
      <c r="AF112" s="104">
        <v>0</v>
      </c>
      <c r="AG112" s="104">
        <v>0</v>
      </c>
      <c r="AH112" s="104">
        <v>0</v>
      </c>
      <c r="AI112" s="104">
        <v>0</v>
      </c>
      <c r="AJ112" s="104">
        <v>0</v>
      </c>
      <c r="AK112" s="104">
        <v>0</v>
      </c>
      <c r="AL112" s="117">
        <f t="shared" si="1"/>
        <v>0</v>
      </c>
      <c r="AM112" s="114"/>
      <c r="AN112" s="115"/>
      <c r="AO112" s="115"/>
      <c r="AP112" s="115"/>
      <c r="AQ112" s="115"/>
      <c r="AR112" s="115"/>
      <c r="AS112" s="115"/>
      <c r="AT112" s="115"/>
      <c r="AU112" s="115"/>
      <c r="AV112" s="115"/>
      <c r="AW112" s="115"/>
      <c r="AX112" s="115"/>
      <c r="AY112" s="115"/>
      <c r="AZ112" s="115"/>
      <c r="BA112" s="115"/>
      <c r="BB112" s="115"/>
      <c r="BC112" s="115"/>
      <c r="BD112" s="115"/>
      <c r="BE112" s="115"/>
      <c r="BF112" s="115"/>
      <c r="BG112" s="115"/>
      <c r="BH112" s="115"/>
      <c r="BI112" s="115"/>
      <c r="BJ112" s="115"/>
      <c r="BK112" s="115"/>
      <c r="BL112" s="115"/>
      <c r="BM112" s="115"/>
      <c r="BN112" s="115"/>
      <c r="BO112" s="115"/>
      <c r="BP112" s="115"/>
      <c r="BQ112" s="115"/>
      <c r="BR112" s="115"/>
      <c r="BS112" s="115"/>
      <c r="BT112" s="115"/>
      <c r="BU112" s="115"/>
      <c r="BV112" s="115"/>
      <c r="BW112" s="115"/>
      <c r="BX112" s="115"/>
      <c r="BY112" s="115"/>
      <c r="BZ112" s="115"/>
      <c r="CA112" s="115"/>
      <c r="CB112" s="115"/>
      <c r="CC112" s="115"/>
      <c r="CD112" s="115"/>
      <c r="CE112" s="115"/>
    </row>
    <row r="113" spans="1:83" s="122" customFormat="1" x14ac:dyDescent="0.3">
      <c r="A113" s="156" t="s">
        <v>148</v>
      </c>
      <c r="B113" s="86" t="s">
        <v>314</v>
      </c>
      <c r="C113" s="86" t="s">
        <v>181</v>
      </c>
      <c r="D113" s="86" t="s">
        <v>313</v>
      </c>
      <c r="E113" s="108">
        <v>45266</v>
      </c>
      <c r="F113" s="86"/>
      <c r="G113" s="86">
        <v>0</v>
      </c>
      <c r="H113" s="89">
        <v>0</v>
      </c>
      <c r="I113" s="89">
        <v>2</v>
      </c>
      <c r="J113" s="86">
        <v>2</v>
      </c>
      <c r="K113" s="86">
        <v>1</v>
      </c>
      <c r="L113" s="86">
        <v>0</v>
      </c>
      <c r="M113" s="116">
        <v>0</v>
      </c>
      <c r="N113" s="116">
        <v>1</v>
      </c>
      <c r="O113" s="123">
        <v>0</v>
      </c>
      <c r="P113" s="117">
        <v>0</v>
      </c>
      <c r="Q113" s="117">
        <v>0</v>
      </c>
      <c r="R113" s="117">
        <v>0</v>
      </c>
      <c r="S113" s="117">
        <v>0</v>
      </c>
      <c r="T113" s="117">
        <v>0</v>
      </c>
      <c r="U113" s="104">
        <v>1</v>
      </c>
      <c r="V113" s="118">
        <v>0</v>
      </c>
      <c r="W113" s="118">
        <v>0</v>
      </c>
      <c r="X113" s="118">
        <v>0</v>
      </c>
      <c r="Y113" s="118">
        <v>0</v>
      </c>
      <c r="Z113" s="118">
        <v>0</v>
      </c>
      <c r="AA113" s="104">
        <v>0</v>
      </c>
      <c r="AB113" s="104">
        <v>0</v>
      </c>
      <c r="AC113" s="104">
        <v>0</v>
      </c>
      <c r="AD113" s="104">
        <v>0</v>
      </c>
      <c r="AE113" s="104">
        <v>0</v>
      </c>
      <c r="AF113" s="104">
        <v>0</v>
      </c>
      <c r="AG113" s="104">
        <v>0</v>
      </c>
      <c r="AH113" s="104">
        <v>0</v>
      </c>
      <c r="AI113" s="104">
        <v>0</v>
      </c>
      <c r="AJ113" s="104">
        <v>0</v>
      </c>
      <c r="AK113" s="104">
        <v>0</v>
      </c>
      <c r="AL113" s="117">
        <f t="shared" si="1"/>
        <v>0</v>
      </c>
      <c r="AM113" s="114"/>
      <c r="AN113" s="115"/>
      <c r="AO113" s="115"/>
      <c r="AP113" s="115"/>
      <c r="AQ113" s="115"/>
      <c r="AR113" s="115"/>
      <c r="AS113" s="115"/>
      <c r="AT113" s="115"/>
      <c r="AU113" s="115"/>
      <c r="AV113" s="115"/>
      <c r="AW113" s="115"/>
      <c r="AX113" s="115"/>
      <c r="AY113" s="115"/>
      <c r="AZ113" s="115"/>
      <c r="BA113" s="115"/>
      <c r="BB113" s="115"/>
      <c r="BC113" s="115"/>
      <c r="BD113" s="115"/>
      <c r="BE113" s="115"/>
      <c r="BF113" s="115"/>
      <c r="BG113" s="115"/>
      <c r="BH113" s="115"/>
      <c r="BI113" s="115"/>
      <c r="BJ113" s="115"/>
      <c r="BK113" s="115"/>
      <c r="BL113" s="115"/>
      <c r="BM113" s="115"/>
      <c r="BN113" s="115"/>
      <c r="BO113" s="115"/>
      <c r="BP113" s="115"/>
      <c r="BQ113" s="115"/>
      <c r="BR113" s="115"/>
      <c r="BS113" s="115"/>
      <c r="BT113" s="115"/>
      <c r="BU113" s="115"/>
      <c r="BV113" s="115"/>
      <c r="BW113" s="115"/>
      <c r="BX113" s="115"/>
      <c r="BY113" s="115"/>
      <c r="BZ113" s="115"/>
      <c r="CA113" s="115"/>
      <c r="CB113" s="115"/>
      <c r="CC113" s="115"/>
      <c r="CD113" s="115"/>
      <c r="CE113" s="115"/>
    </row>
    <row r="114" spans="1:83" s="122" customFormat="1" ht="26.4" x14ac:dyDescent="0.3">
      <c r="A114" s="156" t="s">
        <v>148</v>
      </c>
      <c r="B114" s="86" t="s">
        <v>328</v>
      </c>
      <c r="C114" s="86" t="s">
        <v>181</v>
      </c>
      <c r="D114" s="86" t="s">
        <v>327</v>
      </c>
      <c r="E114" s="108">
        <v>45596</v>
      </c>
      <c r="F114" s="86"/>
      <c r="G114" s="86">
        <v>0</v>
      </c>
      <c r="H114" s="89">
        <v>0</v>
      </c>
      <c r="I114" s="89">
        <v>5</v>
      </c>
      <c r="J114" s="86">
        <v>5</v>
      </c>
      <c r="K114" s="86">
        <v>0</v>
      </c>
      <c r="L114" s="86">
        <v>0</v>
      </c>
      <c r="M114" s="116">
        <v>0</v>
      </c>
      <c r="N114" s="116">
        <v>5</v>
      </c>
      <c r="O114" s="121">
        <v>0</v>
      </c>
      <c r="P114" s="117">
        <v>0</v>
      </c>
      <c r="Q114" s="117">
        <v>0</v>
      </c>
      <c r="R114" s="117">
        <v>0</v>
      </c>
      <c r="S114" s="117">
        <v>0</v>
      </c>
      <c r="T114" s="117">
        <v>0</v>
      </c>
      <c r="U114" s="104">
        <v>5</v>
      </c>
      <c r="V114" s="118">
        <v>0</v>
      </c>
      <c r="W114" s="118">
        <v>0</v>
      </c>
      <c r="X114" s="118">
        <v>0</v>
      </c>
      <c r="Y114" s="118">
        <v>0</v>
      </c>
      <c r="Z114" s="118">
        <v>0</v>
      </c>
      <c r="AA114" s="104">
        <v>0</v>
      </c>
      <c r="AB114" s="104">
        <v>0</v>
      </c>
      <c r="AC114" s="104">
        <v>0</v>
      </c>
      <c r="AD114" s="104">
        <v>0</v>
      </c>
      <c r="AE114" s="104">
        <v>0</v>
      </c>
      <c r="AF114" s="104">
        <v>0</v>
      </c>
      <c r="AG114" s="104">
        <v>0</v>
      </c>
      <c r="AH114" s="104">
        <v>0</v>
      </c>
      <c r="AI114" s="104">
        <v>0</v>
      </c>
      <c r="AJ114" s="104">
        <v>0</v>
      </c>
      <c r="AK114" s="104">
        <v>0</v>
      </c>
      <c r="AL114" s="117">
        <f t="shared" si="1"/>
        <v>0</v>
      </c>
      <c r="AM114" s="114"/>
      <c r="AN114" s="115"/>
      <c r="AO114" s="115"/>
      <c r="AP114" s="115"/>
      <c r="AQ114" s="115"/>
      <c r="AR114" s="115"/>
      <c r="AS114" s="115"/>
      <c r="AT114" s="115"/>
      <c r="AU114" s="115"/>
      <c r="AV114" s="115"/>
      <c r="AW114" s="115"/>
      <c r="AX114" s="115"/>
      <c r="AY114" s="115"/>
      <c r="AZ114" s="115"/>
      <c r="BA114" s="115"/>
      <c r="BB114" s="115"/>
      <c r="BC114" s="115"/>
      <c r="BD114" s="115"/>
      <c r="BE114" s="115"/>
      <c r="BF114" s="115"/>
      <c r="BG114" s="115"/>
      <c r="BH114" s="115"/>
      <c r="BI114" s="115"/>
      <c r="BJ114" s="115"/>
      <c r="BK114" s="115"/>
      <c r="BL114" s="115"/>
      <c r="BM114" s="115"/>
      <c r="BN114" s="115"/>
      <c r="BO114" s="115"/>
      <c r="BP114" s="115"/>
      <c r="BQ114" s="115"/>
      <c r="BR114" s="115"/>
      <c r="BS114" s="115"/>
      <c r="BT114" s="115"/>
      <c r="BU114" s="115"/>
      <c r="BV114" s="115"/>
      <c r="BW114" s="115"/>
      <c r="BX114" s="115"/>
      <c r="BY114" s="115"/>
      <c r="BZ114" s="115"/>
      <c r="CA114" s="115"/>
      <c r="CB114" s="115"/>
      <c r="CC114" s="115"/>
      <c r="CD114" s="115"/>
      <c r="CE114" s="115"/>
    </row>
    <row r="115" spans="1:83" s="122" customFormat="1" ht="26.4" x14ac:dyDescent="0.3">
      <c r="A115" s="156" t="s">
        <v>148</v>
      </c>
      <c r="B115" s="86" t="s">
        <v>334</v>
      </c>
      <c r="C115" s="86" t="s">
        <v>181</v>
      </c>
      <c r="D115" s="86" t="s">
        <v>333</v>
      </c>
      <c r="E115" s="108">
        <v>45279</v>
      </c>
      <c r="F115" s="86"/>
      <c r="G115" s="86">
        <v>0</v>
      </c>
      <c r="H115" s="89">
        <v>0</v>
      </c>
      <c r="I115" s="89">
        <v>1</v>
      </c>
      <c r="J115" s="86">
        <v>1</v>
      </c>
      <c r="K115" s="86">
        <v>0</v>
      </c>
      <c r="L115" s="86">
        <v>0</v>
      </c>
      <c r="M115" s="116">
        <v>0</v>
      </c>
      <c r="N115" s="116">
        <v>1</v>
      </c>
      <c r="O115" s="121">
        <v>0</v>
      </c>
      <c r="P115" s="117">
        <v>0</v>
      </c>
      <c r="Q115" s="117">
        <v>0</v>
      </c>
      <c r="R115" s="117">
        <v>0</v>
      </c>
      <c r="S115" s="117">
        <v>0</v>
      </c>
      <c r="T115" s="117">
        <v>0</v>
      </c>
      <c r="U115" s="104">
        <v>1</v>
      </c>
      <c r="V115" s="118">
        <v>0</v>
      </c>
      <c r="W115" s="118">
        <v>0</v>
      </c>
      <c r="X115" s="118">
        <v>0</v>
      </c>
      <c r="Y115" s="118">
        <v>0</v>
      </c>
      <c r="Z115" s="118">
        <v>0</v>
      </c>
      <c r="AA115" s="104">
        <v>0</v>
      </c>
      <c r="AB115" s="104">
        <v>0</v>
      </c>
      <c r="AC115" s="104">
        <v>0</v>
      </c>
      <c r="AD115" s="104">
        <v>0</v>
      </c>
      <c r="AE115" s="104">
        <v>0</v>
      </c>
      <c r="AF115" s="104">
        <v>0</v>
      </c>
      <c r="AG115" s="104">
        <v>0</v>
      </c>
      <c r="AH115" s="104">
        <v>0</v>
      </c>
      <c r="AI115" s="104">
        <v>0</v>
      </c>
      <c r="AJ115" s="104">
        <v>0</v>
      </c>
      <c r="AK115" s="104">
        <v>0</v>
      </c>
      <c r="AL115" s="117">
        <f t="shared" si="1"/>
        <v>0</v>
      </c>
      <c r="AM115" s="114"/>
      <c r="AN115" s="115"/>
      <c r="AO115" s="115"/>
      <c r="AP115" s="115"/>
      <c r="AQ115" s="115"/>
      <c r="AR115" s="115"/>
      <c r="AS115" s="115"/>
      <c r="AT115" s="115"/>
      <c r="AU115" s="115"/>
      <c r="AV115" s="115"/>
      <c r="AW115" s="115"/>
      <c r="AX115" s="115"/>
      <c r="AY115" s="115"/>
      <c r="AZ115" s="115"/>
      <c r="BA115" s="115"/>
      <c r="BB115" s="115"/>
      <c r="BC115" s="115"/>
      <c r="BD115" s="115"/>
      <c r="BE115" s="115"/>
      <c r="BF115" s="115"/>
      <c r="BG115" s="115"/>
      <c r="BH115" s="115"/>
      <c r="BI115" s="115"/>
      <c r="BJ115" s="115"/>
      <c r="BK115" s="115"/>
      <c r="BL115" s="115"/>
      <c r="BM115" s="115"/>
      <c r="BN115" s="115"/>
      <c r="BO115" s="115"/>
      <c r="BP115" s="115"/>
      <c r="BQ115" s="115"/>
      <c r="BR115" s="115"/>
      <c r="BS115" s="115"/>
      <c r="BT115" s="115"/>
      <c r="BU115" s="115"/>
      <c r="BV115" s="115"/>
      <c r="BW115" s="115"/>
      <c r="BX115" s="115"/>
      <c r="BY115" s="115"/>
      <c r="BZ115" s="115"/>
      <c r="CA115" s="115"/>
      <c r="CB115" s="115"/>
      <c r="CC115" s="115"/>
      <c r="CD115" s="115"/>
      <c r="CE115" s="115"/>
    </row>
    <row r="116" spans="1:83" s="122" customFormat="1" ht="26.4" x14ac:dyDescent="0.3">
      <c r="A116" s="156" t="s">
        <v>148</v>
      </c>
      <c r="B116" s="86" t="s">
        <v>368</v>
      </c>
      <c r="C116" s="86" t="s">
        <v>113</v>
      </c>
      <c r="D116" s="86" t="s">
        <v>367</v>
      </c>
      <c r="E116" s="108">
        <v>45216</v>
      </c>
      <c r="F116" s="86"/>
      <c r="G116" s="86">
        <v>0</v>
      </c>
      <c r="H116" s="89">
        <v>0</v>
      </c>
      <c r="I116" s="89">
        <v>2</v>
      </c>
      <c r="J116" s="86">
        <v>2</v>
      </c>
      <c r="K116" s="86">
        <v>0</v>
      </c>
      <c r="L116" s="86">
        <v>0</v>
      </c>
      <c r="M116" s="116">
        <v>0</v>
      </c>
      <c r="N116" s="116">
        <v>2</v>
      </c>
      <c r="O116" s="121">
        <v>0</v>
      </c>
      <c r="P116" s="117">
        <v>0</v>
      </c>
      <c r="Q116" s="117">
        <v>0</v>
      </c>
      <c r="R116" s="117">
        <v>0</v>
      </c>
      <c r="S116" s="117">
        <v>0</v>
      </c>
      <c r="T116" s="117">
        <v>0</v>
      </c>
      <c r="U116" s="104">
        <v>2</v>
      </c>
      <c r="V116" s="118">
        <v>0</v>
      </c>
      <c r="W116" s="118">
        <v>0</v>
      </c>
      <c r="X116" s="118">
        <v>0</v>
      </c>
      <c r="Y116" s="118">
        <v>0</v>
      </c>
      <c r="Z116" s="118">
        <v>0</v>
      </c>
      <c r="AA116" s="104">
        <v>0</v>
      </c>
      <c r="AB116" s="104">
        <v>0</v>
      </c>
      <c r="AC116" s="104">
        <v>0</v>
      </c>
      <c r="AD116" s="104">
        <v>0</v>
      </c>
      <c r="AE116" s="104">
        <v>0</v>
      </c>
      <c r="AF116" s="104">
        <v>0</v>
      </c>
      <c r="AG116" s="104">
        <v>0</v>
      </c>
      <c r="AH116" s="104">
        <v>0</v>
      </c>
      <c r="AI116" s="104">
        <v>0</v>
      </c>
      <c r="AJ116" s="104">
        <v>0</v>
      </c>
      <c r="AK116" s="104">
        <v>0</v>
      </c>
      <c r="AL116" s="117">
        <f t="shared" si="1"/>
        <v>0</v>
      </c>
      <c r="AM116" s="114"/>
      <c r="AN116" s="115"/>
      <c r="AO116" s="115"/>
      <c r="AP116" s="115"/>
      <c r="AQ116" s="115"/>
      <c r="AR116" s="115"/>
      <c r="AS116" s="115"/>
      <c r="AT116" s="115"/>
      <c r="AU116" s="115"/>
      <c r="AV116" s="115"/>
      <c r="AW116" s="115"/>
      <c r="AX116" s="115"/>
      <c r="AY116" s="115"/>
      <c r="AZ116" s="115"/>
      <c r="BA116" s="115"/>
      <c r="BB116" s="115"/>
      <c r="BC116" s="115"/>
      <c r="BD116" s="115"/>
      <c r="BE116" s="115"/>
      <c r="BF116" s="115"/>
      <c r="BG116" s="115"/>
      <c r="BH116" s="115"/>
      <c r="BI116" s="115"/>
      <c r="BJ116" s="115"/>
      <c r="BK116" s="115"/>
      <c r="BL116" s="115"/>
      <c r="BM116" s="115"/>
      <c r="BN116" s="115"/>
      <c r="BO116" s="115"/>
      <c r="BP116" s="115"/>
      <c r="BQ116" s="115"/>
      <c r="BR116" s="115"/>
      <c r="BS116" s="115"/>
      <c r="BT116" s="115"/>
      <c r="BU116" s="115"/>
      <c r="BV116" s="115"/>
      <c r="BW116" s="115"/>
      <c r="BX116" s="115"/>
      <c r="BY116" s="115"/>
      <c r="BZ116" s="115"/>
      <c r="CA116" s="115"/>
      <c r="CB116" s="115"/>
      <c r="CC116" s="115"/>
      <c r="CD116" s="115"/>
      <c r="CE116" s="115"/>
    </row>
    <row r="117" spans="1:83" s="122" customFormat="1" ht="26.4" x14ac:dyDescent="0.3">
      <c r="A117" s="156" t="s">
        <v>148</v>
      </c>
      <c r="B117" s="86" t="s">
        <v>322</v>
      </c>
      <c r="C117" s="86" t="s">
        <v>181</v>
      </c>
      <c r="D117" s="86" t="s">
        <v>321</v>
      </c>
      <c r="E117" s="108">
        <v>45379</v>
      </c>
      <c r="F117" s="86"/>
      <c r="G117" s="86">
        <v>0</v>
      </c>
      <c r="H117" s="89">
        <v>0</v>
      </c>
      <c r="I117" s="89">
        <v>1</v>
      </c>
      <c r="J117" s="86">
        <v>1</v>
      </c>
      <c r="K117" s="86">
        <v>0</v>
      </c>
      <c r="L117" s="86">
        <v>0</v>
      </c>
      <c r="M117" s="116">
        <v>0</v>
      </c>
      <c r="N117" s="86">
        <v>1</v>
      </c>
      <c r="O117" s="121">
        <v>0</v>
      </c>
      <c r="P117" s="117">
        <v>0</v>
      </c>
      <c r="Q117" s="117">
        <v>0</v>
      </c>
      <c r="R117" s="117">
        <v>0</v>
      </c>
      <c r="S117" s="117">
        <v>0</v>
      </c>
      <c r="T117" s="117">
        <v>0</v>
      </c>
      <c r="U117" s="104">
        <v>1</v>
      </c>
      <c r="V117" s="118">
        <v>0</v>
      </c>
      <c r="W117" s="118">
        <v>0</v>
      </c>
      <c r="X117" s="118">
        <v>0</v>
      </c>
      <c r="Y117" s="118">
        <v>0</v>
      </c>
      <c r="Z117" s="118">
        <v>0</v>
      </c>
      <c r="AA117" s="104">
        <v>0</v>
      </c>
      <c r="AB117" s="104">
        <v>0</v>
      </c>
      <c r="AC117" s="104">
        <v>0</v>
      </c>
      <c r="AD117" s="104">
        <v>0</v>
      </c>
      <c r="AE117" s="104">
        <v>0</v>
      </c>
      <c r="AF117" s="104">
        <v>0</v>
      </c>
      <c r="AG117" s="104">
        <v>0</v>
      </c>
      <c r="AH117" s="104">
        <v>0</v>
      </c>
      <c r="AI117" s="104">
        <v>0</v>
      </c>
      <c r="AJ117" s="104">
        <v>0</v>
      </c>
      <c r="AK117" s="104">
        <v>0</v>
      </c>
      <c r="AL117" s="117">
        <f t="shared" si="1"/>
        <v>0</v>
      </c>
      <c r="AM117" s="114"/>
      <c r="AN117" s="115"/>
      <c r="AO117" s="115"/>
      <c r="AP117" s="115"/>
      <c r="AQ117" s="115"/>
      <c r="AR117" s="115"/>
      <c r="AS117" s="115"/>
      <c r="AT117" s="115"/>
      <c r="AU117" s="115"/>
      <c r="AV117" s="115"/>
      <c r="AW117" s="115"/>
      <c r="AX117" s="115"/>
      <c r="AY117" s="115"/>
      <c r="AZ117" s="115"/>
      <c r="BA117" s="115"/>
      <c r="BB117" s="115"/>
      <c r="BC117" s="115"/>
      <c r="BD117" s="115"/>
      <c r="BE117" s="115"/>
      <c r="BF117" s="115"/>
      <c r="BG117" s="115"/>
      <c r="BH117" s="115"/>
      <c r="BI117" s="115"/>
      <c r="BJ117" s="115"/>
      <c r="BK117" s="115"/>
      <c r="BL117" s="115"/>
      <c r="BM117" s="115"/>
      <c r="BN117" s="115"/>
      <c r="BO117" s="115"/>
      <c r="BP117" s="115"/>
      <c r="BQ117" s="115"/>
      <c r="BR117" s="115"/>
      <c r="BS117" s="115"/>
      <c r="BT117" s="115"/>
      <c r="BU117" s="115"/>
      <c r="BV117" s="115"/>
      <c r="BW117" s="115"/>
      <c r="BX117" s="115"/>
      <c r="BY117" s="115"/>
      <c r="BZ117" s="115"/>
      <c r="CA117" s="115"/>
      <c r="CB117" s="115"/>
      <c r="CC117" s="115"/>
      <c r="CD117" s="115"/>
      <c r="CE117" s="115"/>
    </row>
    <row r="118" spans="1:83" s="122" customFormat="1" ht="39.6" x14ac:dyDescent="0.3">
      <c r="A118" s="156" t="s">
        <v>148</v>
      </c>
      <c r="B118" s="86" t="s">
        <v>391</v>
      </c>
      <c r="C118" s="86" t="s">
        <v>113</v>
      </c>
      <c r="D118" s="86" t="s">
        <v>390</v>
      </c>
      <c r="E118" s="108">
        <v>45301</v>
      </c>
      <c r="F118" s="86"/>
      <c r="G118" s="86">
        <v>0</v>
      </c>
      <c r="H118" s="89">
        <v>0</v>
      </c>
      <c r="I118" s="89">
        <v>9</v>
      </c>
      <c r="J118" s="86">
        <v>9</v>
      </c>
      <c r="K118" s="86">
        <v>0</v>
      </c>
      <c r="L118" s="86">
        <v>7</v>
      </c>
      <c r="M118" s="116">
        <v>0</v>
      </c>
      <c r="N118" s="116">
        <v>2</v>
      </c>
      <c r="O118" s="121">
        <v>0</v>
      </c>
      <c r="P118" s="117">
        <v>0</v>
      </c>
      <c r="Q118" s="117">
        <v>0</v>
      </c>
      <c r="R118" s="117">
        <v>0</v>
      </c>
      <c r="S118" s="117">
        <v>0</v>
      </c>
      <c r="T118" s="117">
        <v>0</v>
      </c>
      <c r="U118" s="104">
        <v>2</v>
      </c>
      <c r="V118" s="118">
        <v>0</v>
      </c>
      <c r="W118" s="118">
        <v>0</v>
      </c>
      <c r="X118" s="118">
        <f>O118</f>
        <v>0</v>
      </c>
      <c r="Y118" s="118">
        <v>0</v>
      </c>
      <c r="Z118" s="118">
        <v>0</v>
      </c>
      <c r="AA118" s="104">
        <v>0</v>
      </c>
      <c r="AB118" s="104">
        <v>0</v>
      </c>
      <c r="AC118" s="104">
        <v>0</v>
      </c>
      <c r="AD118" s="104">
        <v>0</v>
      </c>
      <c r="AE118" s="104">
        <v>0</v>
      </c>
      <c r="AF118" s="104">
        <v>0</v>
      </c>
      <c r="AG118" s="104">
        <v>0</v>
      </c>
      <c r="AH118" s="104">
        <v>0</v>
      </c>
      <c r="AI118" s="104">
        <v>0</v>
      </c>
      <c r="AJ118" s="104">
        <v>0</v>
      </c>
      <c r="AK118" s="104">
        <v>0</v>
      </c>
      <c r="AL118" s="117">
        <f t="shared" si="1"/>
        <v>0</v>
      </c>
      <c r="AM118" s="114"/>
      <c r="AN118" s="115"/>
      <c r="AO118" s="115"/>
      <c r="AP118" s="115"/>
      <c r="AQ118" s="115"/>
      <c r="AR118" s="115"/>
      <c r="AS118" s="115"/>
      <c r="AT118" s="115"/>
      <c r="AU118" s="115"/>
      <c r="AV118" s="115"/>
      <c r="AW118" s="115"/>
      <c r="AX118" s="115"/>
      <c r="AY118" s="115"/>
      <c r="AZ118" s="115"/>
      <c r="BA118" s="115"/>
      <c r="BB118" s="115"/>
      <c r="BC118" s="115"/>
      <c r="BD118" s="115"/>
      <c r="BE118" s="115"/>
      <c r="BF118" s="115"/>
      <c r="BG118" s="115"/>
      <c r="BH118" s="115"/>
      <c r="BI118" s="115"/>
      <c r="BJ118" s="115"/>
      <c r="BK118" s="115"/>
      <c r="BL118" s="115"/>
      <c r="BM118" s="115"/>
      <c r="BN118" s="115"/>
      <c r="BO118" s="115"/>
      <c r="BP118" s="115"/>
      <c r="BQ118" s="115"/>
      <c r="BR118" s="115"/>
      <c r="BS118" s="115"/>
      <c r="BT118" s="115"/>
      <c r="BU118" s="115"/>
      <c r="BV118" s="115"/>
      <c r="BW118" s="115"/>
      <c r="BX118" s="115"/>
      <c r="BY118" s="115"/>
      <c r="BZ118" s="115"/>
      <c r="CA118" s="115"/>
      <c r="CB118" s="115"/>
      <c r="CC118" s="115"/>
      <c r="CD118" s="115"/>
      <c r="CE118" s="115"/>
    </row>
    <row r="119" spans="1:83" s="122" customFormat="1" ht="26.4" x14ac:dyDescent="0.3">
      <c r="A119" s="156" t="s">
        <v>148</v>
      </c>
      <c r="B119" s="86" t="s">
        <v>338</v>
      </c>
      <c r="C119" s="86" t="s">
        <v>113</v>
      </c>
      <c r="D119" s="86" t="s">
        <v>337</v>
      </c>
      <c r="E119" s="108">
        <v>45350</v>
      </c>
      <c r="F119" s="86"/>
      <c r="G119" s="86">
        <v>0</v>
      </c>
      <c r="H119" s="89">
        <v>0</v>
      </c>
      <c r="I119" s="89">
        <v>1</v>
      </c>
      <c r="J119" s="86">
        <v>1</v>
      </c>
      <c r="K119" s="86">
        <v>0</v>
      </c>
      <c r="L119" s="86">
        <v>0</v>
      </c>
      <c r="M119" s="116">
        <v>0</v>
      </c>
      <c r="N119" s="116">
        <v>1</v>
      </c>
      <c r="O119" s="121">
        <v>0</v>
      </c>
      <c r="P119" s="117">
        <v>0</v>
      </c>
      <c r="Q119" s="117">
        <v>0</v>
      </c>
      <c r="R119" s="117">
        <v>0</v>
      </c>
      <c r="S119" s="117">
        <v>0</v>
      </c>
      <c r="T119" s="117">
        <v>0</v>
      </c>
      <c r="U119" s="104">
        <v>1</v>
      </c>
      <c r="V119" s="118">
        <v>0</v>
      </c>
      <c r="W119" s="118">
        <v>0</v>
      </c>
      <c r="X119" s="118">
        <v>0</v>
      </c>
      <c r="Y119" s="118">
        <v>0</v>
      </c>
      <c r="Z119" s="118">
        <v>0</v>
      </c>
      <c r="AA119" s="104">
        <v>0</v>
      </c>
      <c r="AB119" s="104">
        <v>0</v>
      </c>
      <c r="AC119" s="104">
        <v>0</v>
      </c>
      <c r="AD119" s="104">
        <v>0</v>
      </c>
      <c r="AE119" s="104">
        <v>0</v>
      </c>
      <c r="AF119" s="104">
        <v>0</v>
      </c>
      <c r="AG119" s="104">
        <v>0</v>
      </c>
      <c r="AH119" s="104">
        <v>0</v>
      </c>
      <c r="AI119" s="104">
        <v>0</v>
      </c>
      <c r="AJ119" s="104">
        <v>0</v>
      </c>
      <c r="AK119" s="104">
        <v>0</v>
      </c>
      <c r="AL119" s="117">
        <f t="shared" si="1"/>
        <v>0</v>
      </c>
      <c r="AM119" s="114"/>
      <c r="AN119" s="115"/>
      <c r="AO119" s="115"/>
      <c r="AP119" s="115"/>
      <c r="AQ119" s="115"/>
      <c r="AR119" s="115"/>
      <c r="AS119" s="115"/>
      <c r="AT119" s="115"/>
      <c r="AU119" s="115"/>
      <c r="AV119" s="115"/>
      <c r="AW119" s="115"/>
      <c r="AX119" s="115"/>
      <c r="AY119" s="115"/>
      <c r="AZ119" s="115"/>
      <c r="BA119" s="115"/>
      <c r="BB119" s="115"/>
      <c r="BC119" s="115"/>
      <c r="BD119" s="115"/>
      <c r="BE119" s="115"/>
      <c r="BF119" s="115"/>
      <c r="BG119" s="115"/>
      <c r="BH119" s="115"/>
      <c r="BI119" s="115"/>
      <c r="BJ119" s="115"/>
      <c r="BK119" s="115"/>
      <c r="BL119" s="115"/>
      <c r="BM119" s="115"/>
      <c r="BN119" s="115"/>
      <c r="BO119" s="115"/>
      <c r="BP119" s="115"/>
      <c r="BQ119" s="115"/>
      <c r="BR119" s="115"/>
      <c r="BS119" s="115"/>
      <c r="BT119" s="115"/>
      <c r="BU119" s="115"/>
      <c r="BV119" s="115"/>
      <c r="BW119" s="115"/>
      <c r="BX119" s="115"/>
      <c r="BY119" s="115"/>
      <c r="BZ119" s="115"/>
      <c r="CA119" s="115"/>
      <c r="CB119" s="115"/>
      <c r="CC119" s="115"/>
      <c r="CD119" s="115"/>
      <c r="CE119" s="115"/>
    </row>
    <row r="120" spans="1:83" s="122" customFormat="1" x14ac:dyDescent="0.3">
      <c r="A120" s="156" t="s">
        <v>148</v>
      </c>
      <c r="B120" s="89" t="s">
        <v>718</v>
      </c>
      <c r="C120" s="89" t="s">
        <v>108</v>
      </c>
      <c r="D120" s="89" t="s">
        <v>719</v>
      </c>
      <c r="E120" s="108">
        <v>45712</v>
      </c>
      <c r="F120" s="89"/>
      <c r="G120" s="86">
        <v>0</v>
      </c>
      <c r="H120" s="89">
        <v>0</v>
      </c>
      <c r="I120" s="89">
        <v>2</v>
      </c>
      <c r="J120" s="89">
        <v>2</v>
      </c>
      <c r="K120" s="89">
        <f>SUM(P120:S120)</f>
        <v>0</v>
      </c>
      <c r="L120" s="89">
        <v>0</v>
      </c>
      <c r="M120" s="120">
        <v>0</v>
      </c>
      <c r="N120" s="120">
        <v>0</v>
      </c>
      <c r="O120" s="124">
        <v>2</v>
      </c>
      <c r="P120" s="117">
        <v>0</v>
      </c>
      <c r="Q120" s="117">
        <v>0</v>
      </c>
      <c r="R120" s="117">
        <v>0</v>
      </c>
      <c r="S120" s="117">
        <v>0</v>
      </c>
      <c r="T120" s="117">
        <v>0</v>
      </c>
      <c r="U120" s="104">
        <v>0</v>
      </c>
      <c r="V120" s="118">
        <v>2</v>
      </c>
      <c r="W120" s="118">
        <v>0</v>
      </c>
      <c r="X120" s="118">
        <v>0</v>
      </c>
      <c r="Y120" s="118">
        <v>0</v>
      </c>
      <c r="Z120" s="118">
        <v>0</v>
      </c>
      <c r="AA120" s="104">
        <v>0</v>
      </c>
      <c r="AB120" s="104">
        <v>0</v>
      </c>
      <c r="AC120" s="104">
        <v>0</v>
      </c>
      <c r="AD120" s="104">
        <v>0</v>
      </c>
      <c r="AE120" s="104">
        <v>0</v>
      </c>
      <c r="AF120" s="104">
        <v>0</v>
      </c>
      <c r="AG120" s="104">
        <v>0</v>
      </c>
      <c r="AH120" s="104">
        <v>0</v>
      </c>
      <c r="AI120" s="104">
        <v>0</v>
      </c>
      <c r="AJ120" s="104">
        <v>0</v>
      </c>
      <c r="AK120" s="104">
        <v>0</v>
      </c>
      <c r="AL120" s="117">
        <f t="shared" si="1"/>
        <v>2</v>
      </c>
      <c r="AM120" s="114"/>
      <c r="AN120" s="115"/>
      <c r="AO120" s="115"/>
      <c r="AP120" s="115"/>
      <c r="AQ120" s="115"/>
      <c r="AR120" s="115"/>
      <c r="AS120" s="115"/>
      <c r="AT120" s="115"/>
      <c r="AU120" s="115"/>
      <c r="AV120" s="115"/>
      <c r="AW120" s="115"/>
      <c r="AX120" s="115"/>
      <c r="AY120" s="115"/>
      <c r="AZ120" s="115"/>
      <c r="BA120" s="115"/>
      <c r="BB120" s="115"/>
      <c r="BC120" s="115"/>
      <c r="BD120" s="115"/>
      <c r="BE120" s="115"/>
      <c r="BF120" s="115"/>
      <c r="BG120" s="115"/>
      <c r="BH120" s="115"/>
      <c r="BI120" s="115"/>
      <c r="BJ120" s="115"/>
      <c r="BK120" s="115"/>
      <c r="BL120" s="115"/>
      <c r="BM120" s="115"/>
      <c r="BN120" s="115"/>
      <c r="BO120" s="115"/>
      <c r="BP120" s="115"/>
      <c r="BQ120" s="115"/>
      <c r="BR120" s="115"/>
      <c r="BS120" s="115"/>
      <c r="BT120" s="115"/>
      <c r="BU120" s="115"/>
      <c r="BV120" s="115"/>
      <c r="BW120" s="115"/>
      <c r="BX120" s="115"/>
      <c r="BY120" s="115"/>
      <c r="BZ120" s="115"/>
      <c r="CA120" s="115"/>
      <c r="CB120" s="115"/>
      <c r="CC120" s="115"/>
      <c r="CD120" s="115"/>
      <c r="CE120" s="115"/>
    </row>
    <row r="121" spans="1:83" s="122" customFormat="1" x14ac:dyDescent="0.3">
      <c r="A121" s="156" t="s">
        <v>148</v>
      </c>
      <c r="B121" s="89" t="s">
        <v>710</v>
      </c>
      <c r="C121" s="89" t="s">
        <v>181</v>
      </c>
      <c r="D121" s="89" t="s">
        <v>711</v>
      </c>
      <c r="E121" s="108">
        <v>45700</v>
      </c>
      <c r="F121" s="89"/>
      <c r="G121" s="86">
        <v>0</v>
      </c>
      <c r="H121" s="89">
        <v>0</v>
      </c>
      <c r="I121" s="89">
        <v>1</v>
      </c>
      <c r="J121" s="89">
        <f>SUM(U121:Z121)</f>
        <v>1</v>
      </c>
      <c r="K121" s="89">
        <f>SUM(P121:S121)</f>
        <v>0</v>
      </c>
      <c r="L121" s="89">
        <v>0</v>
      </c>
      <c r="M121" s="120">
        <v>0</v>
      </c>
      <c r="N121" s="120">
        <v>1</v>
      </c>
      <c r="O121" s="124">
        <v>0</v>
      </c>
      <c r="P121" s="117">
        <v>0</v>
      </c>
      <c r="Q121" s="117">
        <v>0</v>
      </c>
      <c r="R121" s="117">
        <v>0</v>
      </c>
      <c r="S121" s="117">
        <v>0</v>
      </c>
      <c r="T121" s="117">
        <v>0</v>
      </c>
      <c r="U121" s="104">
        <v>0</v>
      </c>
      <c r="V121" s="118">
        <v>1</v>
      </c>
      <c r="W121" s="118">
        <v>0</v>
      </c>
      <c r="X121" s="118">
        <v>0</v>
      </c>
      <c r="Y121" s="118">
        <v>0</v>
      </c>
      <c r="Z121" s="118">
        <v>0</v>
      </c>
      <c r="AA121" s="104">
        <v>0</v>
      </c>
      <c r="AB121" s="104">
        <v>0</v>
      </c>
      <c r="AC121" s="104">
        <v>0</v>
      </c>
      <c r="AD121" s="104">
        <v>0</v>
      </c>
      <c r="AE121" s="104">
        <v>0</v>
      </c>
      <c r="AF121" s="104">
        <v>0</v>
      </c>
      <c r="AG121" s="104">
        <v>0</v>
      </c>
      <c r="AH121" s="104">
        <v>0</v>
      </c>
      <c r="AI121" s="104">
        <v>0</v>
      </c>
      <c r="AJ121" s="104">
        <v>0</v>
      </c>
      <c r="AK121" s="104">
        <v>0</v>
      </c>
      <c r="AL121" s="117">
        <f t="shared" si="1"/>
        <v>1</v>
      </c>
      <c r="AM121" s="114"/>
      <c r="AN121" s="115"/>
      <c r="AO121" s="115"/>
      <c r="AP121" s="115"/>
      <c r="AQ121" s="115"/>
      <c r="AR121" s="115"/>
      <c r="AS121" s="115"/>
      <c r="AT121" s="115"/>
      <c r="AU121" s="115"/>
      <c r="AV121" s="115"/>
      <c r="AW121" s="115"/>
      <c r="AX121" s="115"/>
      <c r="AY121" s="115"/>
      <c r="AZ121" s="115"/>
      <c r="BA121" s="115"/>
      <c r="BB121" s="115"/>
      <c r="BC121" s="115"/>
      <c r="BD121" s="115"/>
      <c r="BE121" s="115"/>
      <c r="BF121" s="115"/>
      <c r="BG121" s="115"/>
      <c r="BH121" s="115"/>
      <c r="BI121" s="115"/>
      <c r="BJ121" s="115"/>
      <c r="BK121" s="115"/>
      <c r="BL121" s="115"/>
      <c r="BM121" s="115"/>
      <c r="BN121" s="115"/>
      <c r="BO121" s="115"/>
      <c r="BP121" s="115"/>
      <c r="BQ121" s="115"/>
      <c r="BR121" s="115"/>
      <c r="BS121" s="115"/>
      <c r="BT121" s="115"/>
      <c r="BU121" s="115"/>
      <c r="BV121" s="115"/>
      <c r="BW121" s="115"/>
      <c r="BX121" s="115"/>
      <c r="BY121" s="115"/>
      <c r="BZ121" s="115"/>
      <c r="CA121" s="115"/>
      <c r="CB121" s="115"/>
      <c r="CC121" s="115"/>
      <c r="CD121" s="115"/>
      <c r="CE121" s="115"/>
    </row>
    <row r="122" spans="1:83" s="122" customFormat="1" x14ac:dyDescent="0.3">
      <c r="A122" s="156" t="s">
        <v>148</v>
      </c>
      <c r="B122" s="89" t="s">
        <v>720</v>
      </c>
      <c r="C122" s="89" t="s">
        <v>113</v>
      </c>
      <c r="D122" s="89" t="s">
        <v>721</v>
      </c>
      <c r="E122" s="108">
        <v>45719</v>
      </c>
      <c r="F122" s="89"/>
      <c r="G122" s="86">
        <v>0</v>
      </c>
      <c r="H122" s="89">
        <v>0</v>
      </c>
      <c r="I122" s="89">
        <v>4</v>
      </c>
      <c r="J122" s="89">
        <f>SUM(U122:Z122)</f>
        <v>4</v>
      </c>
      <c r="K122" s="89">
        <f>SUM(P122:S122)</f>
        <v>0</v>
      </c>
      <c r="L122" s="89">
        <v>0</v>
      </c>
      <c r="M122" s="120">
        <v>0</v>
      </c>
      <c r="N122" s="120">
        <v>4</v>
      </c>
      <c r="O122" s="124">
        <v>0</v>
      </c>
      <c r="P122" s="117">
        <v>0</v>
      </c>
      <c r="Q122" s="117">
        <v>0</v>
      </c>
      <c r="R122" s="117">
        <v>0</v>
      </c>
      <c r="S122" s="117">
        <v>0</v>
      </c>
      <c r="T122" s="117">
        <v>0</v>
      </c>
      <c r="U122" s="104">
        <v>0</v>
      </c>
      <c r="V122" s="118">
        <v>4</v>
      </c>
      <c r="W122" s="118">
        <v>0</v>
      </c>
      <c r="X122" s="118">
        <v>0</v>
      </c>
      <c r="Y122" s="118">
        <v>0</v>
      </c>
      <c r="Z122" s="118">
        <v>0</v>
      </c>
      <c r="AA122" s="104">
        <v>0</v>
      </c>
      <c r="AB122" s="104">
        <v>0</v>
      </c>
      <c r="AC122" s="104">
        <v>0</v>
      </c>
      <c r="AD122" s="104">
        <v>0</v>
      </c>
      <c r="AE122" s="104">
        <v>0</v>
      </c>
      <c r="AF122" s="104">
        <v>0</v>
      </c>
      <c r="AG122" s="104">
        <v>0</v>
      </c>
      <c r="AH122" s="104">
        <v>0</v>
      </c>
      <c r="AI122" s="104">
        <v>0</v>
      </c>
      <c r="AJ122" s="104">
        <v>0</v>
      </c>
      <c r="AK122" s="104">
        <v>0</v>
      </c>
      <c r="AL122" s="117">
        <f t="shared" si="1"/>
        <v>4</v>
      </c>
      <c r="AM122" s="114"/>
      <c r="AN122" s="115"/>
      <c r="AO122" s="115"/>
      <c r="AP122" s="115"/>
      <c r="AQ122" s="115"/>
      <c r="AR122" s="115"/>
      <c r="AS122" s="115"/>
      <c r="AT122" s="115"/>
      <c r="AU122" s="115"/>
      <c r="AV122" s="115"/>
      <c r="AW122" s="115"/>
      <c r="AX122" s="115"/>
      <c r="AY122" s="115"/>
      <c r="AZ122" s="115"/>
      <c r="BA122" s="115"/>
      <c r="BB122" s="115"/>
      <c r="BC122" s="115"/>
      <c r="BD122" s="115"/>
      <c r="BE122" s="115"/>
      <c r="BF122" s="115"/>
      <c r="BG122" s="115"/>
      <c r="BH122" s="115"/>
      <c r="BI122" s="115"/>
      <c r="BJ122" s="115"/>
      <c r="BK122" s="115"/>
      <c r="BL122" s="115"/>
      <c r="BM122" s="115"/>
      <c r="BN122" s="115"/>
      <c r="BO122" s="115"/>
      <c r="BP122" s="115"/>
      <c r="BQ122" s="115"/>
      <c r="BR122" s="115"/>
      <c r="BS122" s="115"/>
      <c r="BT122" s="115"/>
      <c r="BU122" s="115"/>
      <c r="BV122" s="115"/>
      <c r="BW122" s="115"/>
      <c r="BX122" s="115"/>
      <c r="BY122" s="115"/>
      <c r="BZ122" s="115"/>
      <c r="CA122" s="115"/>
      <c r="CB122" s="115"/>
      <c r="CC122" s="115"/>
      <c r="CD122" s="115"/>
      <c r="CE122" s="115"/>
    </row>
    <row r="123" spans="1:83" s="122" customFormat="1" ht="26.4" x14ac:dyDescent="0.3">
      <c r="A123" s="156" t="s">
        <v>148</v>
      </c>
      <c r="B123" s="86" t="s">
        <v>122</v>
      </c>
      <c r="C123" s="86" t="s">
        <v>113</v>
      </c>
      <c r="D123" s="86" t="s">
        <v>808</v>
      </c>
      <c r="E123" s="108">
        <v>45799</v>
      </c>
      <c r="F123" s="86"/>
      <c r="G123" s="89">
        <v>0</v>
      </c>
      <c r="H123" s="89">
        <v>6</v>
      </c>
      <c r="I123" s="120">
        <v>0</v>
      </c>
      <c r="J123" s="125">
        <v>5.7894736842105265</v>
      </c>
      <c r="K123" s="125">
        <v>0</v>
      </c>
      <c r="L123" s="125">
        <v>0</v>
      </c>
      <c r="M123" s="125">
        <v>0</v>
      </c>
      <c r="N123" s="125">
        <v>6</v>
      </c>
      <c r="O123" s="153">
        <v>0</v>
      </c>
      <c r="P123" s="117">
        <v>0</v>
      </c>
      <c r="Q123" s="117">
        <v>0</v>
      </c>
      <c r="R123" s="117">
        <v>0</v>
      </c>
      <c r="S123" s="117">
        <v>0</v>
      </c>
      <c r="T123" s="117">
        <v>0</v>
      </c>
      <c r="U123" s="117">
        <v>0</v>
      </c>
      <c r="V123" s="118">
        <v>6</v>
      </c>
      <c r="W123" s="118">
        <v>0</v>
      </c>
      <c r="X123" s="118">
        <v>0</v>
      </c>
      <c r="Y123" s="118">
        <v>0</v>
      </c>
      <c r="Z123" s="118">
        <v>0</v>
      </c>
      <c r="AA123" s="104">
        <v>0</v>
      </c>
      <c r="AB123" s="104">
        <v>0</v>
      </c>
      <c r="AC123" s="104">
        <v>0</v>
      </c>
      <c r="AD123" s="104">
        <v>0</v>
      </c>
      <c r="AE123" s="104">
        <v>0</v>
      </c>
      <c r="AF123" s="104">
        <v>0</v>
      </c>
      <c r="AG123" s="104">
        <v>0</v>
      </c>
      <c r="AH123" s="104">
        <v>0</v>
      </c>
      <c r="AI123" s="104">
        <v>0</v>
      </c>
      <c r="AJ123" s="104">
        <v>0</v>
      </c>
      <c r="AK123" s="104">
        <v>0</v>
      </c>
      <c r="AL123" s="117">
        <f t="shared" si="1"/>
        <v>6</v>
      </c>
      <c r="AM123" s="114"/>
      <c r="AN123" s="115"/>
      <c r="AO123" s="115"/>
      <c r="AP123" s="115"/>
      <c r="AQ123" s="115"/>
      <c r="AR123" s="115"/>
      <c r="AS123" s="115"/>
      <c r="AT123" s="115"/>
      <c r="AU123" s="115"/>
      <c r="AV123" s="115"/>
      <c r="AW123" s="115"/>
      <c r="AX123" s="115"/>
      <c r="AY123" s="115"/>
      <c r="AZ123" s="115"/>
      <c r="BA123" s="115"/>
      <c r="BB123" s="115"/>
      <c r="BC123" s="115"/>
      <c r="BD123" s="115"/>
      <c r="BE123" s="115"/>
      <c r="BF123" s="115"/>
      <c r="BG123" s="115"/>
      <c r="BH123" s="115"/>
      <c r="BI123" s="115"/>
      <c r="BJ123" s="115"/>
      <c r="BK123" s="115"/>
      <c r="BL123" s="115"/>
      <c r="BM123" s="115"/>
      <c r="BN123" s="115"/>
      <c r="BO123" s="115"/>
      <c r="BP123" s="115"/>
      <c r="BQ123" s="115"/>
      <c r="BR123" s="115"/>
      <c r="BS123" s="115"/>
      <c r="BT123" s="115"/>
      <c r="BU123" s="115"/>
      <c r="BV123" s="115"/>
      <c r="BW123" s="115"/>
      <c r="BX123" s="115"/>
      <c r="BY123" s="115"/>
      <c r="BZ123" s="115"/>
      <c r="CA123" s="115"/>
      <c r="CB123" s="115"/>
      <c r="CC123" s="115"/>
      <c r="CD123" s="115"/>
      <c r="CE123" s="115"/>
    </row>
    <row r="124" spans="1:83" s="122" customFormat="1" x14ac:dyDescent="0.3">
      <c r="A124" s="156" t="s">
        <v>148</v>
      </c>
      <c r="B124" s="86" t="s">
        <v>414</v>
      </c>
      <c r="C124" s="86" t="s">
        <v>108</v>
      </c>
      <c r="D124" s="86" t="s">
        <v>413</v>
      </c>
      <c r="E124" s="108">
        <v>40051</v>
      </c>
      <c r="F124" s="86"/>
      <c r="G124" s="86">
        <v>0</v>
      </c>
      <c r="H124" s="89">
        <v>0</v>
      </c>
      <c r="I124" s="89">
        <v>2</v>
      </c>
      <c r="J124" s="86">
        <v>2</v>
      </c>
      <c r="K124" s="86">
        <v>0</v>
      </c>
      <c r="L124" s="86">
        <v>0</v>
      </c>
      <c r="M124" s="116">
        <v>0</v>
      </c>
      <c r="N124" s="116">
        <v>2</v>
      </c>
      <c r="O124" s="121">
        <v>0</v>
      </c>
      <c r="P124" s="117">
        <v>0</v>
      </c>
      <c r="Q124" s="117">
        <v>0</v>
      </c>
      <c r="R124" s="117">
        <v>0</v>
      </c>
      <c r="S124" s="117">
        <v>0</v>
      </c>
      <c r="T124" s="117">
        <v>0</v>
      </c>
      <c r="U124" s="104">
        <v>2</v>
      </c>
      <c r="V124" s="118">
        <v>0</v>
      </c>
      <c r="W124" s="118">
        <v>0</v>
      </c>
      <c r="X124" s="118">
        <v>0</v>
      </c>
      <c r="Y124" s="118">
        <v>0</v>
      </c>
      <c r="Z124" s="118">
        <v>0</v>
      </c>
      <c r="AA124" s="104">
        <v>0</v>
      </c>
      <c r="AB124" s="104">
        <v>0</v>
      </c>
      <c r="AC124" s="104">
        <v>0</v>
      </c>
      <c r="AD124" s="104">
        <v>0</v>
      </c>
      <c r="AE124" s="104">
        <v>0</v>
      </c>
      <c r="AF124" s="104">
        <v>0</v>
      </c>
      <c r="AG124" s="104">
        <v>0</v>
      </c>
      <c r="AH124" s="104">
        <v>0</v>
      </c>
      <c r="AI124" s="104">
        <v>0</v>
      </c>
      <c r="AJ124" s="104">
        <v>0</v>
      </c>
      <c r="AK124" s="104">
        <v>0</v>
      </c>
      <c r="AL124" s="117">
        <f t="shared" si="1"/>
        <v>0</v>
      </c>
      <c r="AM124" s="114"/>
      <c r="AN124" s="115"/>
      <c r="AO124" s="115"/>
      <c r="AP124" s="115"/>
      <c r="AQ124" s="115"/>
      <c r="AR124" s="115"/>
      <c r="AS124" s="115"/>
      <c r="AT124" s="115"/>
      <c r="AU124" s="115"/>
      <c r="AV124" s="115"/>
      <c r="AW124" s="115"/>
      <c r="AX124" s="115"/>
      <c r="AY124" s="115"/>
      <c r="AZ124" s="115"/>
      <c r="BA124" s="115"/>
      <c r="BB124" s="115"/>
      <c r="BC124" s="115"/>
      <c r="BD124" s="115"/>
      <c r="BE124" s="115"/>
      <c r="BF124" s="115"/>
      <c r="BG124" s="115"/>
      <c r="BH124" s="115"/>
      <c r="BI124" s="115"/>
      <c r="BJ124" s="115"/>
      <c r="BK124" s="115"/>
      <c r="BL124" s="115"/>
      <c r="BM124" s="115"/>
      <c r="BN124" s="115"/>
      <c r="BO124" s="115"/>
      <c r="BP124" s="115"/>
      <c r="BQ124" s="115"/>
      <c r="BR124" s="115"/>
      <c r="BS124" s="115"/>
      <c r="BT124" s="115"/>
      <c r="BU124" s="115"/>
      <c r="BV124" s="115"/>
      <c r="BW124" s="115"/>
      <c r="BX124" s="115"/>
      <c r="BY124" s="115"/>
      <c r="BZ124" s="115"/>
      <c r="CA124" s="115"/>
      <c r="CB124" s="115"/>
      <c r="CC124" s="115"/>
      <c r="CD124" s="115"/>
      <c r="CE124" s="115"/>
    </row>
    <row r="125" spans="1:83" s="122" customFormat="1" ht="26.4" x14ac:dyDescent="0.3">
      <c r="A125" s="156" t="s">
        <v>148</v>
      </c>
      <c r="B125" s="86" t="s">
        <v>440</v>
      </c>
      <c r="C125" s="86" t="s">
        <v>181</v>
      </c>
      <c r="D125" s="86" t="s">
        <v>439</v>
      </c>
      <c r="E125" s="108">
        <v>40787</v>
      </c>
      <c r="F125" s="86"/>
      <c r="G125" s="86">
        <v>0</v>
      </c>
      <c r="H125" s="89">
        <v>0</v>
      </c>
      <c r="I125" s="89">
        <v>1</v>
      </c>
      <c r="J125" s="86">
        <v>1</v>
      </c>
      <c r="K125" s="86">
        <v>0</v>
      </c>
      <c r="L125" s="86">
        <v>0</v>
      </c>
      <c r="M125" s="116">
        <v>0</v>
      </c>
      <c r="N125" s="116">
        <v>1</v>
      </c>
      <c r="O125" s="121">
        <v>0</v>
      </c>
      <c r="P125" s="117">
        <v>0</v>
      </c>
      <c r="Q125" s="117">
        <v>0</v>
      </c>
      <c r="R125" s="117">
        <v>0</v>
      </c>
      <c r="S125" s="117">
        <v>0</v>
      </c>
      <c r="T125" s="117">
        <v>0</v>
      </c>
      <c r="U125" s="104">
        <v>1</v>
      </c>
      <c r="V125" s="118">
        <v>0</v>
      </c>
      <c r="W125" s="118">
        <v>0</v>
      </c>
      <c r="X125" s="118">
        <v>0</v>
      </c>
      <c r="Y125" s="118">
        <v>0</v>
      </c>
      <c r="Z125" s="118">
        <v>0</v>
      </c>
      <c r="AA125" s="104">
        <v>0</v>
      </c>
      <c r="AB125" s="104">
        <v>0</v>
      </c>
      <c r="AC125" s="104">
        <v>0</v>
      </c>
      <c r="AD125" s="104">
        <v>0</v>
      </c>
      <c r="AE125" s="104">
        <v>0</v>
      </c>
      <c r="AF125" s="104">
        <v>0</v>
      </c>
      <c r="AG125" s="104">
        <v>0</v>
      </c>
      <c r="AH125" s="104">
        <v>0</v>
      </c>
      <c r="AI125" s="104">
        <v>0</v>
      </c>
      <c r="AJ125" s="104">
        <v>0</v>
      </c>
      <c r="AK125" s="104">
        <v>0</v>
      </c>
      <c r="AL125" s="117">
        <f t="shared" si="1"/>
        <v>0</v>
      </c>
      <c r="AM125" s="114"/>
      <c r="AN125" s="115"/>
      <c r="AO125" s="115"/>
      <c r="AP125" s="115"/>
      <c r="AQ125" s="115"/>
      <c r="AR125" s="115"/>
      <c r="AS125" s="115"/>
      <c r="AT125" s="115"/>
      <c r="AU125" s="115"/>
      <c r="AV125" s="115"/>
      <c r="AW125" s="115"/>
      <c r="AX125" s="115"/>
      <c r="AY125" s="115"/>
      <c r="AZ125" s="115"/>
      <c r="BA125" s="115"/>
      <c r="BB125" s="115"/>
      <c r="BC125" s="115"/>
      <c r="BD125" s="115"/>
      <c r="BE125" s="115"/>
      <c r="BF125" s="115"/>
      <c r="BG125" s="115"/>
      <c r="BH125" s="115"/>
      <c r="BI125" s="115"/>
      <c r="BJ125" s="115"/>
      <c r="BK125" s="115"/>
      <c r="BL125" s="115"/>
      <c r="BM125" s="115"/>
      <c r="BN125" s="115"/>
      <c r="BO125" s="115"/>
      <c r="BP125" s="115"/>
      <c r="BQ125" s="115"/>
      <c r="BR125" s="115"/>
      <c r="BS125" s="115"/>
      <c r="BT125" s="115"/>
      <c r="BU125" s="115"/>
      <c r="BV125" s="115"/>
      <c r="BW125" s="115"/>
      <c r="BX125" s="115"/>
      <c r="BY125" s="115"/>
      <c r="BZ125" s="115"/>
      <c r="CA125" s="115"/>
      <c r="CB125" s="115"/>
      <c r="CC125" s="115"/>
      <c r="CD125" s="115"/>
      <c r="CE125" s="115"/>
    </row>
    <row r="126" spans="1:83" s="122" customFormat="1" ht="26.4" x14ac:dyDescent="0.3">
      <c r="A126" s="157" t="s">
        <v>110</v>
      </c>
      <c r="B126" s="86" t="s">
        <v>502</v>
      </c>
      <c r="C126" s="86" t="s">
        <v>181</v>
      </c>
      <c r="D126" s="86" t="s">
        <v>501</v>
      </c>
      <c r="E126" s="108">
        <v>45014</v>
      </c>
      <c r="F126" s="108">
        <f t="shared" ref="F126:F157" si="2">DATE(YEAR(E126)+3,MONTH(E126),DAY(E126))</f>
        <v>46110</v>
      </c>
      <c r="G126" s="86">
        <v>0</v>
      </c>
      <c r="H126" s="89">
        <v>0</v>
      </c>
      <c r="I126" s="89">
        <v>1</v>
      </c>
      <c r="J126" s="86">
        <v>1</v>
      </c>
      <c r="K126" s="86">
        <v>0</v>
      </c>
      <c r="L126" s="86">
        <v>0</v>
      </c>
      <c r="M126" s="116">
        <v>0</v>
      </c>
      <c r="N126" s="116">
        <v>0</v>
      </c>
      <c r="O126" s="121">
        <v>1</v>
      </c>
      <c r="P126" s="117">
        <v>0</v>
      </c>
      <c r="Q126" s="117">
        <v>0</v>
      </c>
      <c r="R126" s="117">
        <v>0</v>
      </c>
      <c r="S126" s="117">
        <v>0</v>
      </c>
      <c r="T126" s="117">
        <v>0</v>
      </c>
      <c r="U126" s="117">
        <v>0</v>
      </c>
      <c r="V126" s="118">
        <v>0</v>
      </c>
      <c r="W126" s="118">
        <f>O126</f>
        <v>1</v>
      </c>
      <c r="X126" s="118">
        <v>0</v>
      </c>
      <c r="Y126" s="118">
        <v>0</v>
      </c>
      <c r="Z126" s="118">
        <v>0</v>
      </c>
      <c r="AA126" s="117">
        <v>0</v>
      </c>
      <c r="AB126" s="117">
        <v>0</v>
      </c>
      <c r="AC126" s="117">
        <v>0</v>
      </c>
      <c r="AD126" s="117">
        <v>0</v>
      </c>
      <c r="AE126" s="117">
        <v>0</v>
      </c>
      <c r="AF126" s="117">
        <v>0</v>
      </c>
      <c r="AG126" s="117">
        <v>0</v>
      </c>
      <c r="AH126" s="117">
        <v>0</v>
      </c>
      <c r="AI126" s="117">
        <v>0</v>
      </c>
      <c r="AJ126" s="117">
        <v>0</v>
      </c>
      <c r="AK126" s="117">
        <v>0</v>
      </c>
      <c r="AL126" s="117">
        <f t="shared" ref="AL126:AL176" si="3">SUM(V126:Z126)</f>
        <v>1</v>
      </c>
      <c r="AM126" s="114"/>
      <c r="AN126" s="115"/>
      <c r="AO126" s="115"/>
      <c r="AP126" s="115"/>
      <c r="AQ126" s="115"/>
      <c r="AR126" s="115"/>
      <c r="AS126" s="115"/>
      <c r="AT126" s="115"/>
      <c r="AU126" s="115"/>
      <c r="AV126" s="115"/>
      <c r="AW126" s="115"/>
      <c r="AX126" s="115"/>
      <c r="AY126" s="115"/>
      <c r="AZ126" s="115"/>
      <c r="BA126" s="115"/>
      <c r="BB126" s="115"/>
      <c r="BC126" s="115"/>
      <c r="BD126" s="115"/>
      <c r="BE126" s="115"/>
      <c r="BF126" s="115"/>
      <c r="BG126" s="115"/>
      <c r="BH126" s="115"/>
      <c r="BI126" s="115"/>
      <c r="BJ126" s="115"/>
      <c r="BK126" s="115"/>
      <c r="BL126" s="115"/>
      <c r="BM126" s="115"/>
      <c r="BN126" s="115"/>
      <c r="BO126" s="115"/>
      <c r="BP126" s="115"/>
      <c r="BQ126" s="115"/>
      <c r="BR126" s="115"/>
      <c r="BS126" s="115"/>
      <c r="BT126" s="115"/>
      <c r="BU126" s="115"/>
      <c r="BV126" s="115"/>
      <c r="BW126" s="115"/>
      <c r="BX126" s="115"/>
      <c r="BY126" s="115"/>
      <c r="BZ126" s="115"/>
      <c r="CA126" s="115"/>
      <c r="CB126" s="115"/>
      <c r="CC126" s="115"/>
      <c r="CD126" s="115"/>
      <c r="CE126" s="115"/>
    </row>
    <row r="127" spans="1:83" s="122" customFormat="1" x14ac:dyDescent="0.3">
      <c r="A127" s="157" t="s">
        <v>110</v>
      </c>
      <c r="B127" s="89" t="s">
        <v>647</v>
      </c>
      <c r="C127" s="89" t="s">
        <v>159</v>
      </c>
      <c r="D127" s="89" t="s">
        <v>648</v>
      </c>
      <c r="E127" s="108">
        <v>45490</v>
      </c>
      <c r="F127" s="108">
        <f t="shared" si="2"/>
        <v>46585</v>
      </c>
      <c r="G127" s="86">
        <v>0</v>
      </c>
      <c r="H127" s="89">
        <v>0</v>
      </c>
      <c r="I127" s="89">
        <v>4</v>
      </c>
      <c r="J127" s="89">
        <f>SUM(U127:Z127)</f>
        <v>4</v>
      </c>
      <c r="K127" s="89">
        <f>SUM(P127:S127)</f>
        <v>0</v>
      </c>
      <c r="L127" s="89">
        <v>0</v>
      </c>
      <c r="M127" s="120">
        <v>0</v>
      </c>
      <c r="N127" s="120">
        <v>0</v>
      </c>
      <c r="O127" s="124">
        <f>J127-K127-L127-M127</f>
        <v>4</v>
      </c>
      <c r="P127" s="117">
        <v>0</v>
      </c>
      <c r="Q127" s="117">
        <v>0</v>
      </c>
      <c r="R127" s="117">
        <v>0</v>
      </c>
      <c r="S127" s="117">
        <v>0</v>
      </c>
      <c r="T127" s="117">
        <v>0</v>
      </c>
      <c r="U127" s="104">
        <v>0</v>
      </c>
      <c r="V127" s="118">
        <v>4</v>
      </c>
      <c r="W127" s="118">
        <v>0</v>
      </c>
      <c r="X127" s="118">
        <v>0</v>
      </c>
      <c r="Y127" s="118">
        <v>0</v>
      </c>
      <c r="Z127" s="118">
        <v>0</v>
      </c>
      <c r="AA127" s="104">
        <v>0</v>
      </c>
      <c r="AB127" s="104">
        <v>0</v>
      </c>
      <c r="AC127" s="104">
        <v>0</v>
      </c>
      <c r="AD127" s="104">
        <v>0</v>
      </c>
      <c r="AE127" s="104">
        <v>0</v>
      </c>
      <c r="AF127" s="104">
        <v>0</v>
      </c>
      <c r="AG127" s="104">
        <v>0</v>
      </c>
      <c r="AH127" s="104">
        <v>0</v>
      </c>
      <c r="AI127" s="104">
        <v>0</v>
      </c>
      <c r="AJ127" s="104">
        <v>0</v>
      </c>
      <c r="AK127" s="104">
        <v>0</v>
      </c>
      <c r="AL127" s="117">
        <f t="shared" si="3"/>
        <v>4</v>
      </c>
      <c r="AM127" s="114"/>
      <c r="AN127" s="115"/>
      <c r="AO127" s="115"/>
      <c r="AP127" s="115"/>
      <c r="AQ127" s="115"/>
      <c r="AR127" s="115"/>
      <c r="AS127" s="115"/>
      <c r="AT127" s="115"/>
      <c r="AU127" s="115"/>
      <c r="AV127" s="115"/>
      <c r="AW127" s="115"/>
      <c r="AX127" s="115"/>
      <c r="AY127" s="115"/>
      <c r="AZ127" s="115"/>
      <c r="BA127" s="115"/>
      <c r="BB127" s="115"/>
      <c r="BC127" s="115"/>
      <c r="BD127" s="115"/>
      <c r="BE127" s="115"/>
      <c r="BF127" s="115"/>
      <c r="BG127" s="115"/>
      <c r="BH127" s="115"/>
      <c r="BI127" s="115"/>
      <c r="BJ127" s="115"/>
      <c r="BK127" s="115"/>
      <c r="BL127" s="115"/>
      <c r="BM127" s="115"/>
      <c r="BN127" s="115"/>
      <c r="BO127" s="115"/>
      <c r="BP127" s="115"/>
      <c r="BQ127" s="115"/>
      <c r="BR127" s="115"/>
      <c r="BS127" s="115"/>
      <c r="BT127" s="115"/>
      <c r="BU127" s="115"/>
      <c r="BV127" s="115"/>
      <c r="BW127" s="115"/>
      <c r="BX127" s="115"/>
      <c r="BY127" s="115"/>
      <c r="BZ127" s="115"/>
      <c r="CA127" s="115"/>
      <c r="CB127" s="115"/>
      <c r="CC127" s="115"/>
      <c r="CD127" s="115"/>
      <c r="CE127" s="115"/>
    </row>
    <row r="128" spans="1:83" s="122" customFormat="1" x14ac:dyDescent="0.3">
      <c r="A128" s="157" t="s">
        <v>110</v>
      </c>
      <c r="B128" s="86" t="s">
        <v>463</v>
      </c>
      <c r="C128" s="86" t="s">
        <v>108</v>
      </c>
      <c r="D128" s="86" t="s">
        <v>462</v>
      </c>
      <c r="E128" s="108">
        <v>45009</v>
      </c>
      <c r="F128" s="108">
        <f t="shared" si="2"/>
        <v>46105</v>
      </c>
      <c r="G128" s="86">
        <v>0</v>
      </c>
      <c r="H128" s="89">
        <v>0</v>
      </c>
      <c r="I128" s="89">
        <v>-1</v>
      </c>
      <c r="J128" s="86">
        <v>-1</v>
      </c>
      <c r="K128" s="86">
        <v>0</v>
      </c>
      <c r="L128" s="86">
        <v>0</v>
      </c>
      <c r="M128" s="116">
        <v>0</v>
      </c>
      <c r="N128" s="116">
        <v>0</v>
      </c>
      <c r="O128" s="121">
        <v>-1</v>
      </c>
      <c r="P128" s="117">
        <v>0</v>
      </c>
      <c r="Q128" s="117">
        <v>0</v>
      </c>
      <c r="R128" s="117">
        <v>0</v>
      </c>
      <c r="S128" s="117">
        <v>0</v>
      </c>
      <c r="T128" s="117">
        <v>0</v>
      </c>
      <c r="U128" s="117">
        <v>-1</v>
      </c>
      <c r="V128" s="118">
        <v>0</v>
      </c>
      <c r="W128" s="118">
        <v>0</v>
      </c>
      <c r="X128" s="118">
        <v>0</v>
      </c>
      <c r="Y128" s="118">
        <v>0</v>
      </c>
      <c r="Z128" s="118">
        <v>0</v>
      </c>
      <c r="AA128" s="117">
        <v>0</v>
      </c>
      <c r="AB128" s="117">
        <v>0</v>
      </c>
      <c r="AC128" s="117">
        <v>0</v>
      </c>
      <c r="AD128" s="117">
        <v>0</v>
      </c>
      <c r="AE128" s="117">
        <v>0</v>
      </c>
      <c r="AF128" s="117">
        <v>0</v>
      </c>
      <c r="AG128" s="117">
        <v>0</v>
      </c>
      <c r="AH128" s="117">
        <v>0</v>
      </c>
      <c r="AI128" s="117">
        <v>0</v>
      </c>
      <c r="AJ128" s="117">
        <v>0</v>
      </c>
      <c r="AK128" s="117">
        <v>0</v>
      </c>
      <c r="AL128" s="117">
        <f t="shared" si="3"/>
        <v>0</v>
      </c>
      <c r="AM128" s="114"/>
      <c r="AN128" s="115"/>
      <c r="AO128" s="115"/>
      <c r="AP128" s="115"/>
      <c r="AQ128" s="115"/>
      <c r="AR128" s="115"/>
      <c r="AS128" s="115"/>
      <c r="AT128" s="115"/>
      <c r="AU128" s="115"/>
      <c r="AV128" s="115"/>
      <c r="AW128" s="115"/>
      <c r="AX128" s="115"/>
      <c r="AY128" s="115"/>
      <c r="AZ128" s="115"/>
      <c r="BA128" s="115"/>
      <c r="BB128" s="115"/>
      <c r="BC128" s="115"/>
      <c r="BD128" s="115"/>
      <c r="BE128" s="115"/>
      <c r="BF128" s="115"/>
      <c r="BG128" s="115"/>
      <c r="BH128" s="115"/>
      <c r="BI128" s="115"/>
      <c r="BJ128" s="115"/>
      <c r="BK128" s="115"/>
      <c r="BL128" s="115"/>
      <c r="BM128" s="115"/>
      <c r="BN128" s="115"/>
      <c r="BO128" s="115"/>
      <c r="BP128" s="115"/>
      <c r="BQ128" s="115"/>
      <c r="BR128" s="115"/>
      <c r="BS128" s="115"/>
      <c r="BT128" s="115"/>
      <c r="BU128" s="115"/>
      <c r="BV128" s="115"/>
      <c r="BW128" s="115"/>
      <c r="BX128" s="115"/>
      <c r="BY128" s="115"/>
      <c r="BZ128" s="115"/>
      <c r="CA128" s="115"/>
      <c r="CB128" s="115"/>
      <c r="CC128" s="115"/>
      <c r="CD128" s="115"/>
      <c r="CE128" s="115"/>
    </row>
    <row r="129" spans="1:83" s="122" customFormat="1" ht="26.4" x14ac:dyDescent="0.3">
      <c r="A129" s="157" t="s">
        <v>110</v>
      </c>
      <c r="B129" s="86" t="s">
        <v>381</v>
      </c>
      <c r="C129" s="86" t="s">
        <v>113</v>
      </c>
      <c r="D129" s="86" t="s">
        <v>191</v>
      </c>
      <c r="E129" s="108">
        <v>45089</v>
      </c>
      <c r="F129" s="108">
        <f t="shared" si="2"/>
        <v>46185</v>
      </c>
      <c r="G129" s="86">
        <v>0</v>
      </c>
      <c r="H129" s="89">
        <v>0</v>
      </c>
      <c r="I129" s="89">
        <v>7</v>
      </c>
      <c r="J129" s="86">
        <v>7</v>
      </c>
      <c r="K129" s="86">
        <v>0</v>
      </c>
      <c r="L129" s="86">
        <v>0</v>
      </c>
      <c r="M129" s="116">
        <v>0</v>
      </c>
      <c r="N129" s="116">
        <v>0</v>
      </c>
      <c r="O129" s="121">
        <v>7</v>
      </c>
      <c r="P129" s="117">
        <v>0</v>
      </c>
      <c r="Q129" s="117">
        <v>0</v>
      </c>
      <c r="R129" s="117">
        <v>0</v>
      </c>
      <c r="S129" s="117">
        <v>0</v>
      </c>
      <c r="T129" s="117">
        <v>0</v>
      </c>
      <c r="U129" s="104">
        <v>7</v>
      </c>
      <c r="V129" s="118">
        <v>0</v>
      </c>
      <c r="W129" s="118">
        <v>0</v>
      </c>
      <c r="X129" s="118">
        <v>0</v>
      </c>
      <c r="Y129" s="118">
        <v>0</v>
      </c>
      <c r="Z129" s="118">
        <v>0</v>
      </c>
      <c r="AA129" s="117">
        <v>0</v>
      </c>
      <c r="AB129" s="117">
        <v>0</v>
      </c>
      <c r="AC129" s="117">
        <v>0</v>
      </c>
      <c r="AD129" s="117">
        <v>0</v>
      </c>
      <c r="AE129" s="117">
        <v>0</v>
      </c>
      <c r="AF129" s="117">
        <v>0</v>
      </c>
      <c r="AG129" s="117">
        <v>0</v>
      </c>
      <c r="AH129" s="117">
        <v>0</v>
      </c>
      <c r="AI129" s="117">
        <v>0</v>
      </c>
      <c r="AJ129" s="117">
        <v>0</v>
      </c>
      <c r="AK129" s="117">
        <v>0</v>
      </c>
      <c r="AL129" s="117">
        <f t="shared" si="3"/>
        <v>0</v>
      </c>
      <c r="AM129" s="114"/>
      <c r="AN129" s="115"/>
      <c r="AO129" s="115"/>
      <c r="AP129" s="115"/>
      <c r="AQ129" s="115"/>
      <c r="AR129" s="115"/>
      <c r="AS129" s="115"/>
      <c r="AT129" s="115"/>
      <c r="AU129" s="115"/>
      <c r="AV129" s="115"/>
      <c r="AW129" s="115"/>
      <c r="AX129" s="115"/>
      <c r="AY129" s="115"/>
      <c r="AZ129" s="115"/>
      <c r="BA129" s="115"/>
      <c r="BB129" s="115"/>
      <c r="BC129" s="115"/>
      <c r="BD129" s="115"/>
      <c r="BE129" s="115"/>
      <c r="BF129" s="115"/>
      <c r="BG129" s="115"/>
      <c r="BH129" s="115"/>
      <c r="BI129" s="115"/>
      <c r="BJ129" s="115"/>
      <c r="BK129" s="115"/>
      <c r="BL129" s="115"/>
      <c r="BM129" s="115"/>
      <c r="BN129" s="115"/>
      <c r="BO129" s="115"/>
      <c r="BP129" s="115"/>
      <c r="BQ129" s="115"/>
      <c r="BR129" s="115"/>
      <c r="BS129" s="115"/>
      <c r="BT129" s="115"/>
      <c r="BU129" s="115"/>
      <c r="BV129" s="115"/>
      <c r="BW129" s="115"/>
      <c r="BX129" s="115"/>
      <c r="BY129" s="115"/>
      <c r="BZ129" s="115"/>
      <c r="CA129" s="115"/>
      <c r="CB129" s="115"/>
      <c r="CC129" s="115"/>
      <c r="CD129" s="115"/>
      <c r="CE129" s="115"/>
    </row>
    <row r="130" spans="1:83" s="122" customFormat="1" x14ac:dyDescent="0.3">
      <c r="A130" s="157" t="s">
        <v>110</v>
      </c>
      <c r="B130" s="89" t="s">
        <v>667</v>
      </c>
      <c r="C130" s="89" t="s">
        <v>181</v>
      </c>
      <c r="D130" s="89" t="s">
        <v>668</v>
      </c>
      <c r="E130" s="108">
        <v>45545</v>
      </c>
      <c r="F130" s="108">
        <f t="shared" si="2"/>
        <v>46640</v>
      </c>
      <c r="G130" s="86">
        <v>0</v>
      </c>
      <c r="H130" s="89">
        <v>0</v>
      </c>
      <c r="I130" s="89">
        <v>1</v>
      </c>
      <c r="J130" s="89">
        <f>SUM(U130:Z130)</f>
        <v>1</v>
      </c>
      <c r="K130" s="89">
        <f>SUM(P130:S130)</f>
        <v>0</v>
      </c>
      <c r="L130" s="89">
        <v>0</v>
      </c>
      <c r="M130" s="120">
        <v>0</v>
      </c>
      <c r="N130" s="120">
        <v>0</v>
      </c>
      <c r="O130" s="124">
        <f>J130-K130-L130-M130</f>
        <v>1</v>
      </c>
      <c r="P130" s="117">
        <v>0</v>
      </c>
      <c r="Q130" s="117">
        <v>0</v>
      </c>
      <c r="R130" s="117">
        <v>0</v>
      </c>
      <c r="S130" s="117">
        <v>0</v>
      </c>
      <c r="T130" s="117">
        <v>0</v>
      </c>
      <c r="U130" s="104">
        <v>0</v>
      </c>
      <c r="V130" s="118">
        <v>1</v>
      </c>
      <c r="W130" s="118">
        <v>0</v>
      </c>
      <c r="X130" s="118">
        <v>0</v>
      </c>
      <c r="Y130" s="118">
        <v>0</v>
      </c>
      <c r="Z130" s="118">
        <v>0</v>
      </c>
      <c r="AA130" s="104">
        <v>0</v>
      </c>
      <c r="AB130" s="104">
        <v>0</v>
      </c>
      <c r="AC130" s="104">
        <v>0</v>
      </c>
      <c r="AD130" s="104">
        <v>0</v>
      </c>
      <c r="AE130" s="104">
        <v>0</v>
      </c>
      <c r="AF130" s="104">
        <v>0</v>
      </c>
      <c r="AG130" s="104">
        <v>0</v>
      </c>
      <c r="AH130" s="104">
        <v>0</v>
      </c>
      <c r="AI130" s="104">
        <v>0</v>
      </c>
      <c r="AJ130" s="104">
        <v>0</v>
      </c>
      <c r="AK130" s="104">
        <v>0</v>
      </c>
      <c r="AL130" s="117">
        <f t="shared" si="3"/>
        <v>1</v>
      </c>
      <c r="AM130" s="114"/>
      <c r="AN130" s="115"/>
      <c r="AO130" s="115"/>
      <c r="AP130" s="115"/>
      <c r="AQ130" s="115"/>
      <c r="AR130" s="115"/>
      <c r="AS130" s="115"/>
      <c r="AT130" s="115"/>
      <c r="AU130" s="115"/>
      <c r="AV130" s="115"/>
      <c r="AW130" s="115"/>
      <c r="AX130" s="115"/>
      <c r="AY130" s="115"/>
      <c r="AZ130" s="115"/>
      <c r="BA130" s="115"/>
      <c r="BB130" s="115"/>
      <c r="BC130" s="115"/>
      <c r="BD130" s="115"/>
      <c r="BE130" s="115"/>
      <c r="BF130" s="115"/>
      <c r="BG130" s="115"/>
      <c r="BH130" s="115"/>
      <c r="BI130" s="115"/>
      <c r="BJ130" s="115"/>
      <c r="BK130" s="115"/>
      <c r="BL130" s="115"/>
      <c r="BM130" s="115"/>
      <c r="BN130" s="115"/>
      <c r="BO130" s="115"/>
      <c r="BP130" s="115"/>
      <c r="BQ130" s="115"/>
      <c r="BR130" s="115"/>
      <c r="BS130" s="115"/>
      <c r="BT130" s="115"/>
      <c r="BU130" s="115"/>
      <c r="BV130" s="115"/>
      <c r="BW130" s="115"/>
      <c r="BX130" s="115"/>
      <c r="BY130" s="115"/>
      <c r="BZ130" s="115"/>
      <c r="CA130" s="115"/>
      <c r="CB130" s="115"/>
      <c r="CC130" s="115"/>
      <c r="CD130" s="115"/>
      <c r="CE130" s="115"/>
    </row>
    <row r="131" spans="1:83" s="122" customFormat="1" x14ac:dyDescent="0.3">
      <c r="A131" s="157" t="s">
        <v>110</v>
      </c>
      <c r="B131" s="86" t="s">
        <v>109</v>
      </c>
      <c r="C131" s="86" t="s">
        <v>108</v>
      </c>
      <c r="D131" s="86" t="s">
        <v>106</v>
      </c>
      <c r="E131" s="108">
        <v>45947</v>
      </c>
      <c r="F131" s="108">
        <f t="shared" si="2"/>
        <v>47043</v>
      </c>
      <c r="G131" s="86">
        <v>0</v>
      </c>
      <c r="H131" s="89">
        <v>0</v>
      </c>
      <c r="I131" s="89">
        <f>J131</f>
        <v>8</v>
      </c>
      <c r="J131" s="86">
        <v>8</v>
      </c>
      <c r="K131" s="86">
        <v>0</v>
      </c>
      <c r="L131" s="86">
        <v>0</v>
      </c>
      <c r="M131" s="86">
        <v>0</v>
      </c>
      <c r="N131" s="86">
        <v>0</v>
      </c>
      <c r="O131" s="123">
        <v>8</v>
      </c>
      <c r="P131" s="86"/>
      <c r="Q131" s="86"/>
      <c r="R131" s="86"/>
      <c r="S131" s="86"/>
      <c r="T131" s="104">
        <v>0</v>
      </c>
      <c r="U131" s="104">
        <v>0</v>
      </c>
      <c r="V131" s="118">
        <v>0</v>
      </c>
      <c r="W131" s="118">
        <v>8</v>
      </c>
      <c r="X131" s="118">
        <v>0</v>
      </c>
      <c r="Y131" s="118">
        <v>0</v>
      </c>
      <c r="Z131" s="118">
        <v>0</v>
      </c>
      <c r="AA131" s="104">
        <v>0</v>
      </c>
      <c r="AB131" s="104">
        <v>0</v>
      </c>
      <c r="AC131" s="104">
        <v>0</v>
      </c>
      <c r="AD131" s="104">
        <v>0</v>
      </c>
      <c r="AE131" s="104">
        <v>0</v>
      </c>
      <c r="AF131" s="104">
        <v>0</v>
      </c>
      <c r="AG131" s="104">
        <v>0</v>
      </c>
      <c r="AH131" s="104">
        <v>0</v>
      </c>
      <c r="AI131" s="104">
        <v>0</v>
      </c>
      <c r="AJ131" s="104">
        <v>0</v>
      </c>
      <c r="AK131" s="104">
        <v>0</v>
      </c>
      <c r="AL131" s="117">
        <f t="shared" si="3"/>
        <v>8</v>
      </c>
      <c r="AM131" s="114"/>
      <c r="AN131" s="115"/>
      <c r="AO131" s="115"/>
      <c r="AP131" s="115"/>
      <c r="AQ131" s="115"/>
      <c r="AR131" s="115"/>
      <c r="AS131" s="115"/>
      <c r="AT131" s="115"/>
      <c r="AU131" s="115"/>
      <c r="AV131" s="115"/>
      <c r="AW131" s="115"/>
      <c r="AX131" s="115"/>
      <c r="AY131" s="115"/>
      <c r="AZ131" s="115"/>
      <c r="BA131" s="115"/>
      <c r="BB131" s="115"/>
      <c r="BC131" s="115"/>
      <c r="BD131" s="115"/>
      <c r="BE131" s="115"/>
      <c r="BF131" s="115"/>
      <c r="BG131" s="115"/>
      <c r="BH131" s="115"/>
      <c r="BI131" s="115"/>
      <c r="BJ131" s="115"/>
      <c r="BK131" s="115"/>
      <c r="BL131" s="115"/>
      <c r="BM131" s="115"/>
      <c r="BN131" s="115"/>
      <c r="BO131" s="115"/>
      <c r="BP131" s="115"/>
      <c r="BQ131" s="115"/>
      <c r="BR131" s="115"/>
      <c r="BS131" s="115"/>
      <c r="BT131" s="115"/>
      <c r="BU131" s="115"/>
      <c r="BV131" s="115"/>
      <c r="BW131" s="115"/>
      <c r="BX131" s="115"/>
      <c r="BY131" s="115"/>
      <c r="BZ131" s="115"/>
      <c r="CA131" s="115"/>
      <c r="CB131" s="115"/>
      <c r="CC131" s="115"/>
      <c r="CD131" s="115"/>
      <c r="CE131" s="115"/>
    </row>
    <row r="132" spans="1:83" s="122" customFormat="1" x14ac:dyDescent="0.3">
      <c r="A132" s="157" t="s">
        <v>110</v>
      </c>
      <c r="B132" s="86" t="s">
        <v>494</v>
      </c>
      <c r="C132" s="86" t="s">
        <v>399</v>
      </c>
      <c r="D132" s="86" t="s">
        <v>493</v>
      </c>
      <c r="E132" s="108">
        <v>44993</v>
      </c>
      <c r="F132" s="108">
        <f t="shared" si="2"/>
        <v>46089</v>
      </c>
      <c r="G132" s="86">
        <v>0</v>
      </c>
      <c r="H132" s="89">
        <v>0</v>
      </c>
      <c r="I132" s="89">
        <v>1</v>
      </c>
      <c r="J132" s="86">
        <v>1</v>
      </c>
      <c r="K132" s="86">
        <v>0</v>
      </c>
      <c r="L132" s="86">
        <v>0</v>
      </c>
      <c r="M132" s="116">
        <v>0</v>
      </c>
      <c r="N132" s="116">
        <v>0</v>
      </c>
      <c r="O132" s="121">
        <v>1</v>
      </c>
      <c r="P132" s="117">
        <v>0</v>
      </c>
      <c r="Q132" s="117">
        <v>0</v>
      </c>
      <c r="R132" s="117">
        <v>0</v>
      </c>
      <c r="S132" s="117">
        <v>0</v>
      </c>
      <c r="T132" s="117">
        <v>0</v>
      </c>
      <c r="U132" s="104">
        <v>0</v>
      </c>
      <c r="V132" s="118">
        <v>0</v>
      </c>
      <c r="W132" s="118">
        <f>O132</f>
        <v>1</v>
      </c>
      <c r="X132" s="118">
        <v>0</v>
      </c>
      <c r="Y132" s="118">
        <v>0</v>
      </c>
      <c r="Z132" s="118">
        <v>0</v>
      </c>
      <c r="AA132" s="104">
        <v>0</v>
      </c>
      <c r="AB132" s="104">
        <v>0</v>
      </c>
      <c r="AC132" s="104">
        <v>0</v>
      </c>
      <c r="AD132" s="104">
        <v>0</v>
      </c>
      <c r="AE132" s="104">
        <v>0</v>
      </c>
      <c r="AF132" s="104">
        <v>0</v>
      </c>
      <c r="AG132" s="104">
        <v>0</v>
      </c>
      <c r="AH132" s="104">
        <v>0</v>
      </c>
      <c r="AI132" s="104">
        <v>0</v>
      </c>
      <c r="AJ132" s="104">
        <v>0</v>
      </c>
      <c r="AK132" s="104">
        <v>0</v>
      </c>
      <c r="AL132" s="117">
        <f t="shared" si="3"/>
        <v>1</v>
      </c>
      <c r="AM132" s="114"/>
      <c r="AN132" s="115"/>
      <c r="AO132" s="115"/>
      <c r="AP132" s="115"/>
      <c r="AQ132" s="115"/>
      <c r="AR132" s="115"/>
      <c r="AS132" s="115"/>
      <c r="AT132" s="115"/>
      <c r="AU132" s="115"/>
      <c r="AV132" s="115"/>
      <c r="AW132" s="115"/>
      <c r="AX132" s="115"/>
      <c r="AY132" s="115"/>
      <c r="AZ132" s="115"/>
      <c r="BA132" s="115"/>
      <c r="BB132" s="115"/>
      <c r="BC132" s="115"/>
      <c r="BD132" s="115"/>
      <c r="BE132" s="115"/>
      <c r="BF132" s="115"/>
      <c r="BG132" s="115"/>
      <c r="BH132" s="115"/>
      <c r="BI132" s="115"/>
      <c r="BJ132" s="115"/>
      <c r="BK132" s="115"/>
      <c r="BL132" s="115"/>
      <c r="BM132" s="115"/>
      <c r="BN132" s="115"/>
      <c r="BO132" s="115"/>
      <c r="BP132" s="115"/>
      <c r="BQ132" s="115"/>
      <c r="BR132" s="115"/>
      <c r="BS132" s="115"/>
      <c r="BT132" s="115"/>
      <c r="BU132" s="115"/>
      <c r="BV132" s="115"/>
      <c r="BW132" s="115"/>
      <c r="BX132" s="115"/>
      <c r="BY132" s="115"/>
      <c r="BZ132" s="115"/>
      <c r="CA132" s="115"/>
      <c r="CB132" s="115"/>
      <c r="CC132" s="115"/>
      <c r="CD132" s="115"/>
      <c r="CE132" s="115"/>
    </row>
    <row r="133" spans="1:83" s="122" customFormat="1" ht="26.4" x14ac:dyDescent="0.3">
      <c r="A133" s="157" t="s">
        <v>110</v>
      </c>
      <c r="B133" s="86" t="s">
        <v>526</v>
      </c>
      <c r="C133" s="86" t="s">
        <v>108</v>
      </c>
      <c r="D133" s="86" t="s">
        <v>525</v>
      </c>
      <c r="E133" s="108">
        <v>44951</v>
      </c>
      <c r="F133" s="108">
        <f t="shared" si="2"/>
        <v>46047</v>
      </c>
      <c r="G133" s="86">
        <v>0</v>
      </c>
      <c r="H133" s="89">
        <v>0</v>
      </c>
      <c r="I133" s="89">
        <v>2</v>
      </c>
      <c r="J133" s="86">
        <v>2</v>
      </c>
      <c r="K133" s="86">
        <v>0</v>
      </c>
      <c r="L133" s="86">
        <v>0</v>
      </c>
      <c r="M133" s="116">
        <v>0</v>
      </c>
      <c r="N133" s="116">
        <v>0</v>
      </c>
      <c r="O133" s="121">
        <v>2</v>
      </c>
      <c r="P133" s="117">
        <v>0</v>
      </c>
      <c r="Q133" s="117">
        <v>0</v>
      </c>
      <c r="R133" s="117">
        <v>0</v>
      </c>
      <c r="S133" s="117">
        <v>0</v>
      </c>
      <c r="T133" s="117">
        <v>0</v>
      </c>
      <c r="U133" s="104">
        <v>0</v>
      </c>
      <c r="V133" s="118">
        <v>0</v>
      </c>
      <c r="W133" s="118">
        <f>O133</f>
        <v>2</v>
      </c>
      <c r="X133" s="118">
        <v>0</v>
      </c>
      <c r="Y133" s="118">
        <v>0</v>
      </c>
      <c r="Z133" s="118">
        <v>0</v>
      </c>
      <c r="AA133" s="104">
        <v>0</v>
      </c>
      <c r="AB133" s="104">
        <v>0</v>
      </c>
      <c r="AC133" s="104">
        <v>0</v>
      </c>
      <c r="AD133" s="104">
        <v>0</v>
      </c>
      <c r="AE133" s="104">
        <v>0</v>
      </c>
      <c r="AF133" s="104">
        <v>0</v>
      </c>
      <c r="AG133" s="104">
        <v>0</v>
      </c>
      <c r="AH133" s="104">
        <v>0</v>
      </c>
      <c r="AI133" s="104">
        <v>0</v>
      </c>
      <c r="AJ133" s="104">
        <v>0</v>
      </c>
      <c r="AK133" s="104">
        <v>0</v>
      </c>
      <c r="AL133" s="117">
        <f t="shared" si="3"/>
        <v>2</v>
      </c>
      <c r="AM133" s="114"/>
      <c r="AN133" s="115"/>
      <c r="AO133" s="115"/>
      <c r="AP133" s="115"/>
      <c r="AQ133" s="115"/>
      <c r="AR133" s="115"/>
      <c r="AS133" s="115"/>
      <c r="AT133" s="115"/>
      <c r="AU133" s="115"/>
      <c r="AV133" s="115"/>
      <c r="AW133" s="115"/>
      <c r="AX133" s="115"/>
      <c r="AY133" s="115"/>
      <c r="AZ133" s="115"/>
      <c r="BA133" s="115"/>
      <c r="BB133" s="115"/>
      <c r="BC133" s="115"/>
      <c r="BD133" s="115"/>
      <c r="BE133" s="115"/>
      <c r="BF133" s="115"/>
      <c r="BG133" s="115"/>
      <c r="BH133" s="115"/>
      <c r="BI133" s="115"/>
      <c r="BJ133" s="115"/>
      <c r="BK133" s="115"/>
      <c r="BL133" s="115"/>
      <c r="BM133" s="115"/>
      <c r="BN133" s="115"/>
      <c r="BO133" s="115"/>
      <c r="BP133" s="115"/>
      <c r="BQ133" s="115"/>
      <c r="BR133" s="115"/>
      <c r="BS133" s="115"/>
      <c r="BT133" s="115"/>
      <c r="BU133" s="115"/>
      <c r="BV133" s="115"/>
      <c r="BW133" s="115"/>
      <c r="BX133" s="115"/>
      <c r="BY133" s="115"/>
      <c r="BZ133" s="115"/>
      <c r="CA133" s="115"/>
      <c r="CB133" s="115"/>
      <c r="CC133" s="115"/>
      <c r="CD133" s="115"/>
      <c r="CE133" s="115"/>
    </row>
    <row r="134" spans="1:83" s="122" customFormat="1" x14ac:dyDescent="0.3">
      <c r="A134" s="157" t="s">
        <v>110</v>
      </c>
      <c r="B134" s="86" t="s">
        <v>320</v>
      </c>
      <c r="C134" s="86" t="s">
        <v>159</v>
      </c>
      <c r="D134" s="86" t="s">
        <v>319</v>
      </c>
      <c r="E134" s="108">
        <v>45055</v>
      </c>
      <c r="F134" s="108">
        <f t="shared" si="2"/>
        <v>46151</v>
      </c>
      <c r="G134" s="86">
        <v>0</v>
      </c>
      <c r="H134" s="89">
        <v>0</v>
      </c>
      <c r="I134" s="89">
        <v>7</v>
      </c>
      <c r="J134" s="86">
        <v>7</v>
      </c>
      <c r="K134" s="86">
        <v>0</v>
      </c>
      <c r="L134" s="86">
        <v>0</v>
      </c>
      <c r="M134" s="116">
        <v>0</v>
      </c>
      <c r="N134" s="86">
        <v>0</v>
      </c>
      <c r="O134" s="123">
        <v>7</v>
      </c>
      <c r="P134" s="117">
        <v>0</v>
      </c>
      <c r="Q134" s="117">
        <v>0</v>
      </c>
      <c r="R134" s="117">
        <v>0</v>
      </c>
      <c r="S134" s="117">
        <v>0</v>
      </c>
      <c r="T134" s="117">
        <v>0</v>
      </c>
      <c r="U134" s="104">
        <v>7</v>
      </c>
      <c r="V134" s="118">
        <v>0</v>
      </c>
      <c r="W134" s="118">
        <v>0</v>
      </c>
      <c r="X134" s="118">
        <v>0</v>
      </c>
      <c r="Y134" s="118">
        <v>0</v>
      </c>
      <c r="Z134" s="118">
        <v>0</v>
      </c>
      <c r="AA134" s="104">
        <v>0</v>
      </c>
      <c r="AB134" s="104">
        <v>0</v>
      </c>
      <c r="AC134" s="104">
        <v>0</v>
      </c>
      <c r="AD134" s="104">
        <v>0</v>
      </c>
      <c r="AE134" s="104">
        <v>0</v>
      </c>
      <c r="AF134" s="104">
        <v>0</v>
      </c>
      <c r="AG134" s="104">
        <v>0</v>
      </c>
      <c r="AH134" s="104">
        <v>0</v>
      </c>
      <c r="AI134" s="104">
        <v>0</v>
      </c>
      <c r="AJ134" s="104">
        <v>0</v>
      </c>
      <c r="AK134" s="104">
        <v>0</v>
      </c>
      <c r="AL134" s="117">
        <f t="shared" si="3"/>
        <v>0</v>
      </c>
      <c r="AM134" s="114"/>
      <c r="AN134" s="115"/>
      <c r="AO134" s="115"/>
      <c r="AP134" s="115"/>
      <c r="AQ134" s="115"/>
      <c r="AR134" s="115"/>
      <c r="AS134" s="115"/>
      <c r="AT134" s="115"/>
      <c r="AU134" s="115"/>
      <c r="AV134" s="115"/>
      <c r="AW134" s="115"/>
      <c r="AX134" s="115"/>
      <c r="AY134" s="115"/>
      <c r="AZ134" s="115"/>
      <c r="BA134" s="115"/>
      <c r="BB134" s="115"/>
      <c r="BC134" s="115"/>
      <c r="BD134" s="115"/>
      <c r="BE134" s="115"/>
      <c r="BF134" s="115"/>
      <c r="BG134" s="115"/>
      <c r="BH134" s="115"/>
      <c r="BI134" s="115"/>
      <c r="BJ134" s="115"/>
      <c r="BK134" s="115"/>
      <c r="BL134" s="115"/>
      <c r="BM134" s="115"/>
      <c r="BN134" s="115"/>
      <c r="BO134" s="115"/>
      <c r="BP134" s="115"/>
      <c r="BQ134" s="115"/>
      <c r="BR134" s="115"/>
      <c r="BS134" s="115"/>
      <c r="BT134" s="115"/>
      <c r="BU134" s="115"/>
      <c r="BV134" s="115"/>
      <c r="BW134" s="115"/>
      <c r="BX134" s="115"/>
      <c r="BY134" s="115"/>
      <c r="BZ134" s="115"/>
      <c r="CA134" s="115"/>
      <c r="CB134" s="115"/>
      <c r="CC134" s="115"/>
      <c r="CD134" s="115"/>
      <c r="CE134" s="115"/>
    </row>
    <row r="135" spans="1:83" s="122" customFormat="1" x14ac:dyDescent="0.3">
      <c r="A135" s="157" t="s">
        <v>110</v>
      </c>
      <c r="B135" s="89" t="s">
        <v>722</v>
      </c>
      <c r="C135" s="89" t="s">
        <v>181</v>
      </c>
      <c r="D135" s="89" t="s">
        <v>723</v>
      </c>
      <c r="E135" s="108">
        <v>45743</v>
      </c>
      <c r="F135" s="108">
        <f t="shared" si="2"/>
        <v>46839</v>
      </c>
      <c r="G135" s="86">
        <v>0</v>
      </c>
      <c r="H135" s="89">
        <v>0</v>
      </c>
      <c r="I135" s="89">
        <v>1</v>
      </c>
      <c r="J135" s="106">
        <f>SUM(U135:Z135)</f>
        <v>1</v>
      </c>
      <c r="K135" s="89">
        <f>SUM(P135:S135)</f>
        <v>0</v>
      </c>
      <c r="L135" s="89">
        <v>0</v>
      </c>
      <c r="M135" s="120">
        <v>0</v>
      </c>
      <c r="N135" s="120">
        <v>0</v>
      </c>
      <c r="O135" s="124">
        <f>J135-K135-L135-M135</f>
        <v>1</v>
      </c>
      <c r="P135" s="117">
        <v>0</v>
      </c>
      <c r="Q135" s="117">
        <v>0</v>
      </c>
      <c r="R135" s="117">
        <v>0</v>
      </c>
      <c r="S135" s="117">
        <v>0</v>
      </c>
      <c r="T135" s="117">
        <v>0</v>
      </c>
      <c r="U135" s="104">
        <v>0</v>
      </c>
      <c r="V135" s="118">
        <v>1</v>
      </c>
      <c r="W135" s="118">
        <v>0</v>
      </c>
      <c r="X135" s="118">
        <v>0</v>
      </c>
      <c r="Y135" s="118">
        <v>0</v>
      </c>
      <c r="Z135" s="118">
        <v>0</v>
      </c>
      <c r="AA135" s="104">
        <v>0</v>
      </c>
      <c r="AB135" s="104">
        <v>0</v>
      </c>
      <c r="AC135" s="104">
        <v>0</v>
      </c>
      <c r="AD135" s="104">
        <v>0</v>
      </c>
      <c r="AE135" s="104">
        <v>0</v>
      </c>
      <c r="AF135" s="104">
        <v>0</v>
      </c>
      <c r="AG135" s="104">
        <v>0</v>
      </c>
      <c r="AH135" s="104">
        <v>0</v>
      </c>
      <c r="AI135" s="104">
        <v>0</v>
      </c>
      <c r="AJ135" s="104">
        <v>0</v>
      </c>
      <c r="AK135" s="104">
        <v>0</v>
      </c>
      <c r="AL135" s="117">
        <f t="shared" si="3"/>
        <v>1</v>
      </c>
      <c r="AM135" s="114"/>
      <c r="AN135" s="115"/>
      <c r="AO135" s="115"/>
      <c r="AP135" s="115"/>
      <c r="AQ135" s="115"/>
      <c r="AR135" s="115"/>
      <c r="AS135" s="115"/>
      <c r="AT135" s="115"/>
      <c r="AU135" s="115"/>
      <c r="AV135" s="115"/>
      <c r="AW135" s="115"/>
      <c r="AX135" s="115"/>
      <c r="AY135" s="115"/>
      <c r="AZ135" s="115"/>
      <c r="BA135" s="115"/>
      <c r="BB135" s="115"/>
      <c r="BC135" s="115"/>
      <c r="BD135" s="115"/>
      <c r="BE135" s="115"/>
      <c r="BF135" s="115"/>
      <c r="BG135" s="115"/>
      <c r="BH135" s="115"/>
      <c r="BI135" s="115"/>
      <c r="BJ135" s="115"/>
      <c r="BK135" s="115"/>
      <c r="BL135" s="115"/>
      <c r="BM135" s="115"/>
      <c r="BN135" s="115"/>
      <c r="BO135" s="115"/>
      <c r="BP135" s="115"/>
      <c r="BQ135" s="115"/>
      <c r="BR135" s="115"/>
      <c r="BS135" s="115"/>
      <c r="BT135" s="115"/>
      <c r="BU135" s="115"/>
      <c r="BV135" s="115"/>
      <c r="BW135" s="115"/>
      <c r="BX135" s="115"/>
      <c r="BY135" s="115"/>
      <c r="BZ135" s="115"/>
      <c r="CA135" s="115"/>
      <c r="CB135" s="115"/>
      <c r="CC135" s="115"/>
      <c r="CD135" s="115"/>
      <c r="CE135" s="115"/>
    </row>
    <row r="136" spans="1:83" s="122" customFormat="1" ht="26.4" x14ac:dyDescent="0.3">
      <c r="A136" s="157" t="s">
        <v>110</v>
      </c>
      <c r="B136" s="86" t="s">
        <v>364</v>
      </c>
      <c r="C136" s="86" t="s">
        <v>113</v>
      </c>
      <c r="D136" s="86" t="s">
        <v>363</v>
      </c>
      <c r="E136" s="108">
        <v>45068</v>
      </c>
      <c r="F136" s="108">
        <f t="shared" si="2"/>
        <v>46164</v>
      </c>
      <c r="G136" s="86">
        <v>0</v>
      </c>
      <c r="H136" s="89">
        <v>0</v>
      </c>
      <c r="I136" s="89">
        <v>1</v>
      </c>
      <c r="J136" s="86">
        <v>1</v>
      </c>
      <c r="K136" s="86">
        <v>0</v>
      </c>
      <c r="L136" s="86">
        <v>0</v>
      </c>
      <c r="M136" s="116">
        <v>0</v>
      </c>
      <c r="N136" s="116">
        <v>0</v>
      </c>
      <c r="O136" s="121">
        <v>1</v>
      </c>
      <c r="P136" s="117">
        <v>0</v>
      </c>
      <c r="Q136" s="117">
        <v>0</v>
      </c>
      <c r="R136" s="117">
        <v>0</v>
      </c>
      <c r="S136" s="117">
        <v>0</v>
      </c>
      <c r="T136" s="117">
        <v>0</v>
      </c>
      <c r="U136" s="104">
        <v>0</v>
      </c>
      <c r="V136" s="118">
        <v>0</v>
      </c>
      <c r="W136" s="118">
        <v>1</v>
      </c>
      <c r="X136" s="118"/>
      <c r="Y136" s="118">
        <v>0</v>
      </c>
      <c r="Z136" s="118">
        <v>0</v>
      </c>
      <c r="AA136" s="104">
        <v>0</v>
      </c>
      <c r="AB136" s="104">
        <v>0</v>
      </c>
      <c r="AC136" s="104">
        <v>0</v>
      </c>
      <c r="AD136" s="104">
        <v>0</v>
      </c>
      <c r="AE136" s="104">
        <v>0</v>
      </c>
      <c r="AF136" s="104">
        <v>0</v>
      </c>
      <c r="AG136" s="104">
        <v>0</v>
      </c>
      <c r="AH136" s="104">
        <v>0</v>
      </c>
      <c r="AI136" s="104">
        <v>0</v>
      </c>
      <c r="AJ136" s="104">
        <v>0</v>
      </c>
      <c r="AK136" s="104">
        <v>0</v>
      </c>
      <c r="AL136" s="117">
        <f t="shared" si="3"/>
        <v>1</v>
      </c>
      <c r="AM136" s="114"/>
      <c r="AN136" s="115"/>
      <c r="AO136" s="115"/>
      <c r="AP136" s="115"/>
      <c r="AQ136" s="115"/>
      <c r="AR136" s="115"/>
      <c r="AS136" s="115"/>
      <c r="AT136" s="115"/>
      <c r="AU136" s="115"/>
      <c r="AV136" s="115"/>
      <c r="AW136" s="115"/>
      <c r="AX136" s="115"/>
      <c r="AY136" s="115"/>
      <c r="AZ136" s="115"/>
      <c r="BA136" s="115"/>
      <c r="BB136" s="115"/>
      <c r="BC136" s="115"/>
      <c r="BD136" s="115"/>
      <c r="BE136" s="115"/>
      <c r="BF136" s="115"/>
      <c r="BG136" s="115"/>
      <c r="BH136" s="115"/>
      <c r="BI136" s="115"/>
      <c r="BJ136" s="115"/>
      <c r="BK136" s="115"/>
      <c r="BL136" s="115"/>
      <c r="BM136" s="115"/>
      <c r="BN136" s="115"/>
      <c r="BO136" s="115"/>
      <c r="BP136" s="115"/>
      <c r="BQ136" s="115"/>
      <c r="BR136" s="115"/>
      <c r="BS136" s="115"/>
      <c r="BT136" s="115"/>
      <c r="BU136" s="115"/>
      <c r="BV136" s="115"/>
      <c r="BW136" s="115"/>
      <c r="BX136" s="115"/>
      <c r="BY136" s="115"/>
      <c r="BZ136" s="115"/>
      <c r="CA136" s="115"/>
      <c r="CB136" s="115"/>
      <c r="CC136" s="115"/>
      <c r="CD136" s="115"/>
      <c r="CE136" s="115"/>
    </row>
    <row r="137" spans="1:83" s="122" customFormat="1" ht="26.4" x14ac:dyDescent="0.3">
      <c r="A137" s="157" t="s">
        <v>110</v>
      </c>
      <c r="B137" s="86" t="s">
        <v>350</v>
      </c>
      <c r="C137" s="86" t="s">
        <v>113</v>
      </c>
      <c r="D137" s="86" t="s">
        <v>349</v>
      </c>
      <c r="E137" s="108">
        <v>45149</v>
      </c>
      <c r="F137" s="108">
        <f t="shared" si="2"/>
        <v>46245</v>
      </c>
      <c r="G137" s="86">
        <v>0</v>
      </c>
      <c r="H137" s="89">
        <v>0</v>
      </c>
      <c r="I137" s="89">
        <v>1</v>
      </c>
      <c r="J137" s="86">
        <v>1</v>
      </c>
      <c r="K137" s="86">
        <v>0</v>
      </c>
      <c r="L137" s="86">
        <v>0</v>
      </c>
      <c r="M137" s="116">
        <v>0</v>
      </c>
      <c r="N137" s="116">
        <v>0</v>
      </c>
      <c r="O137" s="121">
        <v>1</v>
      </c>
      <c r="P137" s="117">
        <v>0</v>
      </c>
      <c r="Q137" s="117">
        <v>0</v>
      </c>
      <c r="R137" s="117">
        <v>0</v>
      </c>
      <c r="S137" s="117">
        <v>0</v>
      </c>
      <c r="T137" s="117">
        <v>0</v>
      </c>
      <c r="U137" s="104">
        <v>2</v>
      </c>
      <c r="V137" s="118">
        <v>0</v>
      </c>
      <c r="W137" s="118">
        <v>0</v>
      </c>
      <c r="X137" s="118">
        <v>0</v>
      </c>
      <c r="Y137" s="118">
        <v>0</v>
      </c>
      <c r="Z137" s="118">
        <v>0</v>
      </c>
      <c r="AA137" s="104">
        <v>0</v>
      </c>
      <c r="AB137" s="104">
        <v>0</v>
      </c>
      <c r="AC137" s="104">
        <v>0</v>
      </c>
      <c r="AD137" s="104">
        <v>0</v>
      </c>
      <c r="AE137" s="104">
        <v>0</v>
      </c>
      <c r="AF137" s="104">
        <v>0</v>
      </c>
      <c r="AG137" s="104">
        <v>0</v>
      </c>
      <c r="AH137" s="104">
        <v>0</v>
      </c>
      <c r="AI137" s="104">
        <v>0</v>
      </c>
      <c r="AJ137" s="104">
        <v>0</v>
      </c>
      <c r="AK137" s="104">
        <v>0</v>
      </c>
      <c r="AL137" s="117">
        <f t="shared" si="3"/>
        <v>0</v>
      </c>
      <c r="AM137" s="114"/>
      <c r="AN137" s="115"/>
      <c r="AO137" s="115"/>
      <c r="AP137" s="115"/>
      <c r="AQ137" s="115"/>
      <c r="AR137" s="115"/>
      <c r="AS137" s="115"/>
      <c r="AT137" s="115"/>
      <c r="AU137" s="115"/>
      <c r="AV137" s="115"/>
      <c r="AW137" s="115"/>
      <c r="AX137" s="115"/>
      <c r="AY137" s="115"/>
      <c r="AZ137" s="115"/>
      <c r="BA137" s="115"/>
      <c r="BB137" s="115"/>
      <c r="BC137" s="115"/>
      <c r="BD137" s="115"/>
      <c r="BE137" s="115"/>
      <c r="BF137" s="115"/>
      <c r="BG137" s="115"/>
      <c r="BH137" s="115"/>
      <c r="BI137" s="115"/>
      <c r="BJ137" s="115"/>
      <c r="BK137" s="115"/>
      <c r="BL137" s="115"/>
      <c r="BM137" s="115"/>
      <c r="BN137" s="115"/>
      <c r="BO137" s="115"/>
      <c r="BP137" s="115"/>
      <c r="BQ137" s="115"/>
      <c r="BR137" s="115"/>
      <c r="BS137" s="115"/>
      <c r="BT137" s="115"/>
      <c r="BU137" s="115"/>
      <c r="BV137" s="115"/>
      <c r="BW137" s="115"/>
      <c r="BX137" s="115"/>
      <c r="BY137" s="115"/>
      <c r="BZ137" s="115"/>
      <c r="CA137" s="115"/>
      <c r="CB137" s="115"/>
      <c r="CC137" s="115"/>
      <c r="CD137" s="115"/>
      <c r="CE137" s="115"/>
    </row>
    <row r="138" spans="1:83" s="122" customFormat="1" ht="26.4" x14ac:dyDescent="0.3">
      <c r="A138" s="157" t="s">
        <v>110</v>
      </c>
      <c r="B138" s="86" t="s">
        <v>788</v>
      </c>
      <c r="C138" s="86" t="s">
        <v>181</v>
      </c>
      <c r="D138" s="86" t="s">
        <v>784</v>
      </c>
      <c r="E138" s="108">
        <v>45625</v>
      </c>
      <c r="F138" s="108">
        <f t="shared" si="2"/>
        <v>46720</v>
      </c>
      <c r="G138" s="86">
        <v>0</v>
      </c>
      <c r="H138" s="89">
        <v>0</v>
      </c>
      <c r="I138" s="89">
        <v>0</v>
      </c>
      <c r="J138" s="86">
        <v>0</v>
      </c>
      <c r="K138" s="86">
        <v>0</v>
      </c>
      <c r="L138" s="86">
        <v>0</v>
      </c>
      <c r="M138" s="86">
        <v>0</v>
      </c>
      <c r="N138" s="86">
        <v>0</v>
      </c>
      <c r="O138" s="123">
        <v>0</v>
      </c>
      <c r="P138" s="117">
        <v>0</v>
      </c>
      <c r="Q138" s="117">
        <v>0</v>
      </c>
      <c r="R138" s="117">
        <v>0</v>
      </c>
      <c r="S138" s="117">
        <v>0</v>
      </c>
      <c r="T138" s="117">
        <v>0</v>
      </c>
      <c r="U138" s="117">
        <v>0</v>
      </c>
      <c r="V138" s="118">
        <v>0</v>
      </c>
      <c r="W138" s="118">
        <v>0</v>
      </c>
      <c r="X138" s="118">
        <v>0</v>
      </c>
      <c r="Y138" s="118">
        <v>0</v>
      </c>
      <c r="Z138" s="118">
        <v>0</v>
      </c>
      <c r="AA138" s="104"/>
      <c r="AB138" s="104"/>
      <c r="AC138" s="104"/>
      <c r="AD138" s="104"/>
      <c r="AE138" s="104"/>
      <c r="AF138" s="104"/>
      <c r="AG138" s="104"/>
      <c r="AH138" s="104"/>
      <c r="AI138" s="104"/>
      <c r="AJ138" s="104"/>
      <c r="AK138" s="104"/>
      <c r="AL138" s="117">
        <f t="shared" si="3"/>
        <v>0</v>
      </c>
      <c r="AM138" s="114"/>
      <c r="AN138" s="115"/>
      <c r="AO138" s="115"/>
      <c r="AP138" s="115"/>
      <c r="AQ138" s="115"/>
      <c r="AR138" s="115"/>
      <c r="AS138" s="115"/>
      <c r="AT138" s="115"/>
      <c r="AU138" s="115"/>
      <c r="AV138" s="115"/>
      <c r="AW138" s="115"/>
      <c r="AX138" s="115"/>
      <c r="AY138" s="115"/>
      <c r="AZ138" s="115"/>
      <c r="BA138" s="115"/>
      <c r="BB138" s="115"/>
      <c r="BC138" s="115"/>
      <c r="BD138" s="115"/>
      <c r="BE138" s="115"/>
      <c r="BF138" s="115"/>
      <c r="BG138" s="115"/>
      <c r="BH138" s="115"/>
      <c r="BI138" s="115"/>
      <c r="BJ138" s="115"/>
      <c r="BK138" s="115"/>
      <c r="BL138" s="115"/>
      <c r="BM138" s="115"/>
      <c r="BN138" s="115"/>
      <c r="BO138" s="115"/>
      <c r="BP138" s="115"/>
      <c r="BQ138" s="115"/>
      <c r="BR138" s="115"/>
      <c r="BS138" s="115"/>
      <c r="BT138" s="115"/>
      <c r="BU138" s="115"/>
      <c r="BV138" s="115"/>
      <c r="BW138" s="115"/>
      <c r="BX138" s="115"/>
      <c r="BY138" s="115"/>
      <c r="BZ138" s="115"/>
      <c r="CA138" s="115"/>
      <c r="CB138" s="115"/>
      <c r="CC138" s="115"/>
      <c r="CD138" s="115"/>
      <c r="CE138" s="115"/>
    </row>
    <row r="139" spans="1:83" s="122" customFormat="1" ht="26.4" x14ac:dyDescent="0.3">
      <c r="A139" s="157" t="s">
        <v>110</v>
      </c>
      <c r="B139" s="86" t="s">
        <v>376</v>
      </c>
      <c r="C139" s="86" t="s">
        <v>113</v>
      </c>
      <c r="D139" s="86" t="s">
        <v>375</v>
      </c>
      <c r="E139" s="108">
        <v>45117</v>
      </c>
      <c r="F139" s="108">
        <f t="shared" si="2"/>
        <v>46213</v>
      </c>
      <c r="G139" s="86">
        <v>0</v>
      </c>
      <c r="H139" s="89">
        <v>0</v>
      </c>
      <c r="I139" s="89">
        <v>1</v>
      </c>
      <c r="J139" s="86">
        <v>1</v>
      </c>
      <c r="K139" s="86">
        <v>0</v>
      </c>
      <c r="L139" s="86">
        <v>0</v>
      </c>
      <c r="M139" s="116">
        <v>0</v>
      </c>
      <c r="N139" s="116">
        <v>0</v>
      </c>
      <c r="O139" s="121">
        <v>1</v>
      </c>
      <c r="P139" s="117">
        <v>0</v>
      </c>
      <c r="Q139" s="117">
        <v>0</v>
      </c>
      <c r="R139" s="117">
        <v>0</v>
      </c>
      <c r="S139" s="117">
        <v>0</v>
      </c>
      <c r="T139" s="117">
        <v>0</v>
      </c>
      <c r="U139" s="104">
        <v>0</v>
      </c>
      <c r="V139" s="118">
        <v>0</v>
      </c>
      <c r="W139" s="118">
        <v>1</v>
      </c>
      <c r="X139" s="118"/>
      <c r="Y139" s="118">
        <v>0</v>
      </c>
      <c r="Z139" s="118">
        <v>0</v>
      </c>
      <c r="AA139" s="104">
        <v>0</v>
      </c>
      <c r="AB139" s="104">
        <v>0</v>
      </c>
      <c r="AC139" s="104">
        <v>0</v>
      </c>
      <c r="AD139" s="104">
        <v>0</v>
      </c>
      <c r="AE139" s="104">
        <v>0</v>
      </c>
      <c r="AF139" s="104">
        <v>0</v>
      </c>
      <c r="AG139" s="104">
        <v>0</v>
      </c>
      <c r="AH139" s="104">
        <v>0</v>
      </c>
      <c r="AI139" s="104">
        <v>0</v>
      </c>
      <c r="AJ139" s="104">
        <v>0</v>
      </c>
      <c r="AK139" s="104">
        <v>0</v>
      </c>
      <c r="AL139" s="117">
        <f t="shared" si="3"/>
        <v>1</v>
      </c>
      <c r="AM139" s="114"/>
      <c r="AN139" s="115"/>
      <c r="AO139" s="115"/>
      <c r="AP139" s="115"/>
      <c r="AQ139" s="115"/>
      <c r="AR139" s="115"/>
      <c r="AS139" s="115"/>
      <c r="AT139" s="115"/>
      <c r="AU139" s="115"/>
      <c r="AV139" s="115"/>
      <c r="AW139" s="115"/>
      <c r="AX139" s="115"/>
      <c r="AY139" s="115"/>
      <c r="AZ139" s="115"/>
      <c r="BA139" s="115"/>
      <c r="BB139" s="115"/>
      <c r="BC139" s="115"/>
      <c r="BD139" s="115"/>
      <c r="BE139" s="115"/>
      <c r="BF139" s="115"/>
      <c r="BG139" s="115"/>
      <c r="BH139" s="115"/>
      <c r="BI139" s="115"/>
      <c r="BJ139" s="115"/>
      <c r="BK139" s="115"/>
      <c r="BL139" s="115"/>
      <c r="BM139" s="115"/>
      <c r="BN139" s="115"/>
      <c r="BO139" s="115"/>
      <c r="BP139" s="115"/>
      <c r="BQ139" s="115"/>
      <c r="BR139" s="115"/>
      <c r="BS139" s="115"/>
      <c r="BT139" s="115"/>
      <c r="BU139" s="115"/>
      <c r="BV139" s="115"/>
      <c r="BW139" s="115"/>
      <c r="BX139" s="115"/>
      <c r="BY139" s="115"/>
      <c r="BZ139" s="115"/>
      <c r="CA139" s="115"/>
      <c r="CB139" s="115"/>
      <c r="CC139" s="115"/>
      <c r="CD139" s="115"/>
      <c r="CE139" s="115"/>
    </row>
    <row r="140" spans="1:83" s="122" customFormat="1" ht="26.4" x14ac:dyDescent="0.3">
      <c r="A140" s="157" t="s">
        <v>110</v>
      </c>
      <c r="B140" s="86" t="s">
        <v>389</v>
      </c>
      <c r="C140" s="86" t="s">
        <v>113</v>
      </c>
      <c r="D140" s="86" t="s">
        <v>388</v>
      </c>
      <c r="E140" s="108">
        <v>45062</v>
      </c>
      <c r="F140" s="108">
        <f t="shared" si="2"/>
        <v>46158</v>
      </c>
      <c r="G140" s="86">
        <v>0</v>
      </c>
      <c r="H140" s="89">
        <v>0</v>
      </c>
      <c r="I140" s="89">
        <v>1</v>
      </c>
      <c r="J140" s="86">
        <v>1</v>
      </c>
      <c r="K140" s="86">
        <v>0</v>
      </c>
      <c r="L140" s="86">
        <v>0</v>
      </c>
      <c r="M140" s="116">
        <v>0</v>
      </c>
      <c r="N140" s="116">
        <v>0</v>
      </c>
      <c r="O140" s="121">
        <v>1</v>
      </c>
      <c r="P140" s="117">
        <v>0</v>
      </c>
      <c r="Q140" s="117">
        <v>0</v>
      </c>
      <c r="R140" s="117">
        <v>0</v>
      </c>
      <c r="S140" s="117">
        <v>0</v>
      </c>
      <c r="T140" s="117">
        <v>0</v>
      </c>
      <c r="U140" s="104">
        <v>0</v>
      </c>
      <c r="V140" s="118">
        <v>0</v>
      </c>
      <c r="W140" s="118">
        <v>1</v>
      </c>
      <c r="X140" s="118"/>
      <c r="Y140" s="118">
        <v>0</v>
      </c>
      <c r="Z140" s="118">
        <v>0</v>
      </c>
      <c r="AA140" s="104">
        <v>0</v>
      </c>
      <c r="AB140" s="104">
        <v>0</v>
      </c>
      <c r="AC140" s="104">
        <v>0</v>
      </c>
      <c r="AD140" s="104">
        <v>0</v>
      </c>
      <c r="AE140" s="104">
        <v>0</v>
      </c>
      <c r="AF140" s="104">
        <v>0</v>
      </c>
      <c r="AG140" s="104">
        <v>0</v>
      </c>
      <c r="AH140" s="104">
        <v>0</v>
      </c>
      <c r="AI140" s="104">
        <v>0</v>
      </c>
      <c r="AJ140" s="104">
        <v>0</v>
      </c>
      <c r="AK140" s="104">
        <v>0</v>
      </c>
      <c r="AL140" s="117">
        <f t="shared" si="3"/>
        <v>1</v>
      </c>
      <c r="AM140" s="114"/>
      <c r="AN140" s="115"/>
      <c r="AO140" s="115"/>
      <c r="AP140" s="115"/>
      <c r="AQ140" s="115"/>
      <c r="AR140" s="115"/>
      <c r="AS140" s="115"/>
      <c r="AT140" s="115"/>
      <c r="AU140" s="115"/>
      <c r="AV140" s="115"/>
      <c r="AW140" s="115"/>
      <c r="AX140" s="115"/>
      <c r="AY140" s="115"/>
      <c r="AZ140" s="115"/>
      <c r="BA140" s="115"/>
      <c r="BB140" s="115"/>
      <c r="BC140" s="115"/>
      <c r="BD140" s="115"/>
      <c r="BE140" s="115"/>
      <c r="BF140" s="115"/>
      <c r="BG140" s="115"/>
      <c r="BH140" s="115"/>
      <c r="BI140" s="115"/>
      <c r="BJ140" s="115"/>
      <c r="BK140" s="115"/>
      <c r="BL140" s="115"/>
      <c r="BM140" s="115"/>
      <c r="BN140" s="115"/>
      <c r="BO140" s="115"/>
      <c r="BP140" s="115"/>
      <c r="BQ140" s="115"/>
      <c r="BR140" s="115"/>
      <c r="BS140" s="115"/>
      <c r="BT140" s="115"/>
      <c r="BU140" s="115"/>
      <c r="BV140" s="115"/>
      <c r="BW140" s="115"/>
      <c r="BX140" s="115"/>
      <c r="BY140" s="115"/>
      <c r="BZ140" s="115"/>
      <c r="CA140" s="115"/>
      <c r="CB140" s="115"/>
      <c r="CC140" s="115"/>
      <c r="CD140" s="115"/>
      <c r="CE140" s="115"/>
    </row>
    <row r="141" spans="1:83" s="122" customFormat="1" ht="26.4" x14ac:dyDescent="0.3">
      <c r="A141" s="157" t="s">
        <v>110</v>
      </c>
      <c r="B141" s="86" t="s">
        <v>366</v>
      </c>
      <c r="C141" s="86" t="s">
        <v>113</v>
      </c>
      <c r="D141" s="86" t="s">
        <v>365</v>
      </c>
      <c r="E141" s="108">
        <v>45225</v>
      </c>
      <c r="F141" s="108">
        <f t="shared" si="2"/>
        <v>46321</v>
      </c>
      <c r="G141" s="86">
        <v>0</v>
      </c>
      <c r="H141" s="89">
        <v>0</v>
      </c>
      <c r="I141" s="89">
        <v>1</v>
      </c>
      <c r="J141" s="86">
        <v>1</v>
      </c>
      <c r="K141" s="86">
        <v>0</v>
      </c>
      <c r="L141" s="86">
        <v>0</v>
      </c>
      <c r="M141" s="116">
        <v>0</v>
      </c>
      <c r="N141" s="116">
        <v>0</v>
      </c>
      <c r="O141" s="121">
        <v>1</v>
      </c>
      <c r="P141" s="117">
        <v>0</v>
      </c>
      <c r="Q141" s="117">
        <v>0</v>
      </c>
      <c r="R141" s="117">
        <v>0</v>
      </c>
      <c r="S141" s="117">
        <v>0</v>
      </c>
      <c r="T141" s="117">
        <v>0</v>
      </c>
      <c r="U141" s="104">
        <v>1</v>
      </c>
      <c r="V141" s="118">
        <v>0</v>
      </c>
      <c r="W141" s="118">
        <v>0</v>
      </c>
      <c r="X141" s="118">
        <v>0</v>
      </c>
      <c r="Y141" s="118">
        <v>0</v>
      </c>
      <c r="Z141" s="118">
        <v>0</v>
      </c>
      <c r="AA141" s="104">
        <v>0</v>
      </c>
      <c r="AB141" s="104">
        <v>0</v>
      </c>
      <c r="AC141" s="104">
        <v>0</v>
      </c>
      <c r="AD141" s="104">
        <v>0</v>
      </c>
      <c r="AE141" s="104">
        <v>0</v>
      </c>
      <c r="AF141" s="104">
        <v>0</v>
      </c>
      <c r="AG141" s="104">
        <v>0</v>
      </c>
      <c r="AH141" s="104">
        <v>0</v>
      </c>
      <c r="AI141" s="104">
        <v>0</v>
      </c>
      <c r="AJ141" s="104">
        <v>0</v>
      </c>
      <c r="AK141" s="104">
        <v>0</v>
      </c>
      <c r="AL141" s="117">
        <f t="shared" si="3"/>
        <v>0</v>
      </c>
      <c r="AM141" s="114"/>
      <c r="AN141" s="115"/>
      <c r="AO141" s="115"/>
      <c r="AP141" s="115"/>
      <c r="AQ141" s="115"/>
      <c r="AR141" s="115"/>
      <c r="AS141" s="115"/>
      <c r="AT141" s="115"/>
      <c r="AU141" s="115"/>
      <c r="AV141" s="115"/>
      <c r="AW141" s="115"/>
      <c r="AX141" s="115"/>
      <c r="AY141" s="115"/>
      <c r="AZ141" s="115"/>
      <c r="BA141" s="115"/>
      <c r="BB141" s="115"/>
      <c r="BC141" s="115"/>
      <c r="BD141" s="115"/>
      <c r="BE141" s="115"/>
      <c r="BF141" s="115"/>
      <c r="BG141" s="115"/>
      <c r="BH141" s="115"/>
      <c r="BI141" s="115"/>
      <c r="BJ141" s="115"/>
      <c r="BK141" s="115"/>
      <c r="BL141" s="115"/>
      <c r="BM141" s="115"/>
      <c r="BN141" s="115"/>
      <c r="BO141" s="115"/>
      <c r="BP141" s="115"/>
      <c r="BQ141" s="115"/>
      <c r="BR141" s="115"/>
      <c r="BS141" s="115"/>
      <c r="BT141" s="115"/>
      <c r="BU141" s="115"/>
      <c r="BV141" s="115"/>
      <c r="BW141" s="115"/>
      <c r="BX141" s="115"/>
      <c r="BY141" s="115"/>
      <c r="BZ141" s="115"/>
      <c r="CA141" s="115"/>
      <c r="CB141" s="115"/>
      <c r="CC141" s="115"/>
      <c r="CD141" s="115"/>
      <c r="CE141" s="115"/>
    </row>
    <row r="142" spans="1:83" s="122" customFormat="1" x14ac:dyDescent="0.3">
      <c r="A142" s="157" t="s">
        <v>110</v>
      </c>
      <c r="B142" s="86" t="s">
        <v>340</v>
      </c>
      <c r="C142" s="86" t="s">
        <v>113</v>
      </c>
      <c r="D142" s="86" t="s">
        <v>339</v>
      </c>
      <c r="E142" s="108">
        <v>45139</v>
      </c>
      <c r="F142" s="108">
        <f t="shared" si="2"/>
        <v>46235</v>
      </c>
      <c r="G142" s="86">
        <v>0</v>
      </c>
      <c r="H142" s="89">
        <v>0</v>
      </c>
      <c r="I142" s="89">
        <v>1</v>
      </c>
      <c r="J142" s="86">
        <v>1</v>
      </c>
      <c r="K142" s="86">
        <v>0</v>
      </c>
      <c r="L142" s="86">
        <v>0</v>
      </c>
      <c r="M142" s="116">
        <v>0</v>
      </c>
      <c r="N142" s="116">
        <v>0</v>
      </c>
      <c r="O142" s="121">
        <v>1</v>
      </c>
      <c r="P142" s="117">
        <v>0</v>
      </c>
      <c r="Q142" s="117">
        <v>0</v>
      </c>
      <c r="R142" s="117">
        <v>0</v>
      </c>
      <c r="S142" s="117">
        <v>0</v>
      </c>
      <c r="T142" s="117">
        <v>0</v>
      </c>
      <c r="U142" s="104">
        <v>1</v>
      </c>
      <c r="V142" s="118">
        <v>0</v>
      </c>
      <c r="W142" s="118">
        <v>0</v>
      </c>
      <c r="X142" s="118">
        <v>0</v>
      </c>
      <c r="Y142" s="118">
        <v>0</v>
      </c>
      <c r="Z142" s="118">
        <v>0</v>
      </c>
      <c r="AA142" s="104">
        <v>0</v>
      </c>
      <c r="AB142" s="104">
        <v>0</v>
      </c>
      <c r="AC142" s="104">
        <v>0</v>
      </c>
      <c r="AD142" s="104">
        <v>0</v>
      </c>
      <c r="AE142" s="104">
        <v>0</v>
      </c>
      <c r="AF142" s="104">
        <v>0</v>
      </c>
      <c r="AG142" s="104">
        <v>0</v>
      </c>
      <c r="AH142" s="104">
        <v>0</v>
      </c>
      <c r="AI142" s="104">
        <v>0</v>
      </c>
      <c r="AJ142" s="104">
        <v>0</v>
      </c>
      <c r="AK142" s="104">
        <v>0</v>
      </c>
      <c r="AL142" s="117">
        <f t="shared" si="3"/>
        <v>0</v>
      </c>
      <c r="AM142" s="114"/>
      <c r="AN142" s="115"/>
      <c r="AO142" s="115"/>
      <c r="AP142" s="115"/>
      <c r="AQ142" s="115"/>
      <c r="AR142" s="115"/>
      <c r="AS142" s="115"/>
      <c r="AT142" s="115"/>
      <c r="AU142" s="115"/>
      <c r="AV142" s="115"/>
      <c r="AW142" s="115"/>
      <c r="AX142" s="115"/>
      <c r="AY142" s="115"/>
      <c r="AZ142" s="115"/>
      <c r="BA142" s="115"/>
      <c r="BB142" s="115"/>
      <c r="BC142" s="115"/>
      <c r="BD142" s="115"/>
      <c r="BE142" s="115"/>
      <c r="BF142" s="115"/>
      <c r="BG142" s="115"/>
      <c r="BH142" s="115"/>
      <c r="BI142" s="115"/>
      <c r="BJ142" s="115"/>
      <c r="BK142" s="115"/>
      <c r="BL142" s="115"/>
      <c r="BM142" s="115"/>
      <c r="BN142" s="115"/>
      <c r="BO142" s="115"/>
      <c r="BP142" s="115"/>
      <c r="BQ142" s="115"/>
      <c r="BR142" s="115"/>
      <c r="BS142" s="115"/>
      <c r="BT142" s="115"/>
      <c r="BU142" s="115"/>
      <c r="BV142" s="115"/>
      <c r="BW142" s="115"/>
      <c r="BX142" s="115"/>
      <c r="BY142" s="115"/>
      <c r="BZ142" s="115"/>
      <c r="CA142" s="115"/>
      <c r="CB142" s="115"/>
      <c r="CC142" s="115"/>
      <c r="CD142" s="115"/>
      <c r="CE142" s="115"/>
    </row>
    <row r="143" spans="1:83" s="122" customFormat="1" ht="26.4" x14ac:dyDescent="0.3">
      <c r="A143" s="157" t="s">
        <v>110</v>
      </c>
      <c r="B143" s="86" t="s">
        <v>385</v>
      </c>
      <c r="C143" s="86" t="s">
        <v>113</v>
      </c>
      <c r="D143" s="86" t="s">
        <v>384</v>
      </c>
      <c r="E143" s="108">
        <v>45142</v>
      </c>
      <c r="F143" s="108">
        <f t="shared" si="2"/>
        <v>46238</v>
      </c>
      <c r="G143" s="86">
        <v>0</v>
      </c>
      <c r="H143" s="89">
        <v>0</v>
      </c>
      <c r="I143" s="89">
        <v>8</v>
      </c>
      <c r="J143" s="86">
        <v>8</v>
      </c>
      <c r="K143" s="86">
        <v>0</v>
      </c>
      <c r="L143" s="86">
        <v>0</v>
      </c>
      <c r="M143" s="116">
        <v>0</v>
      </c>
      <c r="N143" s="116">
        <v>0</v>
      </c>
      <c r="O143" s="121">
        <v>8</v>
      </c>
      <c r="P143" s="117">
        <v>0</v>
      </c>
      <c r="Q143" s="117">
        <v>0</v>
      </c>
      <c r="R143" s="117">
        <v>0</v>
      </c>
      <c r="S143" s="117">
        <v>0</v>
      </c>
      <c r="T143" s="117">
        <v>0</v>
      </c>
      <c r="U143" s="104">
        <v>0</v>
      </c>
      <c r="V143" s="118">
        <v>0</v>
      </c>
      <c r="W143" s="118">
        <v>8</v>
      </c>
      <c r="X143" s="118"/>
      <c r="Y143" s="118">
        <v>0</v>
      </c>
      <c r="Z143" s="118">
        <v>0</v>
      </c>
      <c r="AA143" s="104">
        <v>0</v>
      </c>
      <c r="AB143" s="104">
        <v>0</v>
      </c>
      <c r="AC143" s="104">
        <v>0</v>
      </c>
      <c r="AD143" s="104">
        <v>0</v>
      </c>
      <c r="AE143" s="104">
        <v>0</v>
      </c>
      <c r="AF143" s="104">
        <v>0</v>
      </c>
      <c r="AG143" s="104">
        <v>0</v>
      </c>
      <c r="AH143" s="104">
        <v>0</v>
      </c>
      <c r="AI143" s="104">
        <v>0</v>
      </c>
      <c r="AJ143" s="104">
        <v>0</v>
      </c>
      <c r="AK143" s="104">
        <v>0</v>
      </c>
      <c r="AL143" s="117">
        <f t="shared" si="3"/>
        <v>8</v>
      </c>
      <c r="AM143" s="114"/>
      <c r="AN143" s="115"/>
      <c r="AO143" s="115"/>
      <c r="AP143" s="115"/>
      <c r="AQ143" s="115"/>
      <c r="AR143" s="115"/>
      <c r="AS143" s="115"/>
      <c r="AT143" s="115"/>
      <c r="AU143" s="115"/>
      <c r="AV143" s="115"/>
      <c r="AW143" s="115"/>
      <c r="AX143" s="115"/>
      <c r="AY143" s="115"/>
      <c r="AZ143" s="115"/>
      <c r="BA143" s="115"/>
      <c r="BB143" s="115"/>
      <c r="BC143" s="115"/>
      <c r="BD143" s="115"/>
      <c r="BE143" s="115"/>
      <c r="BF143" s="115"/>
      <c r="BG143" s="115"/>
      <c r="BH143" s="115"/>
      <c r="BI143" s="115"/>
      <c r="BJ143" s="115"/>
      <c r="BK143" s="115"/>
      <c r="BL143" s="115"/>
      <c r="BM143" s="115"/>
      <c r="BN143" s="115"/>
      <c r="BO143" s="115"/>
      <c r="BP143" s="115"/>
      <c r="BQ143" s="115"/>
      <c r="BR143" s="115"/>
      <c r="BS143" s="115"/>
      <c r="BT143" s="115"/>
      <c r="BU143" s="115"/>
      <c r="BV143" s="115"/>
      <c r="BW143" s="115"/>
      <c r="BX143" s="115"/>
      <c r="BY143" s="115"/>
      <c r="BZ143" s="115"/>
      <c r="CA143" s="115"/>
      <c r="CB143" s="115"/>
      <c r="CC143" s="115"/>
      <c r="CD143" s="115"/>
      <c r="CE143" s="115"/>
    </row>
    <row r="144" spans="1:83" s="122" customFormat="1" ht="26.4" x14ac:dyDescent="0.3">
      <c r="A144" s="157" t="s">
        <v>110</v>
      </c>
      <c r="B144" s="86" t="s">
        <v>789</v>
      </c>
      <c r="C144" s="89" t="s">
        <v>113</v>
      </c>
      <c r="D144" s="89" t="s">
        <v>619</v>
      </c>
      <c r="E144" s="108">
        <v>45407</v>
      </c>
      <c r="F144" s="108">
        <f t="shared" si="2"/>
        <v>46502</v>
      </c>
      <c r="G144" s="86">
        <v>0</v>
      </c>
      <c r="H144" s="89">
        <v>0</v>
      </c>
      <c r="I144" s="89">
        <v>8</v>
      </c>
      <c r="J144" s="86">
        <v>8</v>
      </c>
      <c r="K144" s="89">
        <f>SUM(P144:S144)</f>
        <v>0</v>
      </c>
      <c r="L144" s="89">
        <v>0</v>
      </c>
      <c r="M144" s="120">
        <v>0</v>
      </c>
      <c r="N144" s="120">
        <v>0</v>
      </c>
      <c r="O144" s="123">
        <v>8</v>
      </c>
      <c r="P144" s="117">
        <v>0</v>
      </c>
      <c r="Q144" s="117">
        <v>0</v>
      </c>
      <c r="R144" s="117">
        <v>0</v>
      </c>
      <c r="S144" s="117">
        <v>0</v>
      </c>
      <c r="T144" s="117">
        <v>0</v>
      </c>
      <c r="U144" s="104">
        <v>0</v>
      </c>
      <c r="V144" s="118">
        <v>0</v>
      </c>
      <c r="W144" s="118">
        <v>9</v>
      </c>
      <c r="X144" s="118">
        <v>0</v>
      </c>
      <c r="Y144" s="118">
        <v>0</v>
      </c>
      <c r="Z144" s="118">
        <v>0</v>
      </c>
      <c r="AA144" s="104">
        <v>0</v>
      </c>
      <c r="AB144" s="104">
        <v>0</v>
      </c>
      <c r="AC144" s="104">
        <v>0</v>
      </c>
      <c r="AD144" s="104">
        <v>0</v>
      </c>
      <c r="AE144" s="104">
        <v>0</v>
      </c>
      <c r="AF144" s="104">
        <v>0</v>
      </c>
      <c r="AG144" s="104">
        <v>0</v>
      </c>
      <c r="AH144" s="104">
        <v>0</v>
      </c>
      <c r="AI144" s="104">
        <v>0</v>
      </c>
      <c r="AJ144" s="104">
        <v>0</v>
      </c>
      <c r="AK144" s="104">
        <v>0</v>
      </c>
      <c r="AL144" s="117">
        <f t="shared" si="3"/>
        <v>9</v>
      </c>
      <c r="AM144" s="114"/>
      <c r="AN144" s="115"/>
      <c r="AO144" s="115"/>
      <c r="AP144" s="115"/>
      <c r="AQ144" s="115"/>
      <c r="AR144" s="115"/>
      <c r="AS144" s="115"/>
      <c r="AT144" s="115"/>
      <c r="AU144" s="115"/>
      <c r="AV144" s="115"/>
      <c r="AW144" s="115"/>
      <c r="AX144" s="115"/>
      <c r="AY144" s="115"/>
      <c r="AZ144" s="115"/>
      <c r="BA144" s="115"/>
      <c r="BB144" s="115"/>
      <c r="BC144" s="115"/>
      <c r="BD144" s="115"/>
      <c r="BE144" s="115"/>
      <c r="BF144" s="115"/>
      <c r="BG144" s="115"/>
      <c r="BH144" s="115"/>
      <c r="BI144" s="115"/>
      <c r="BJ144" s="115"/>
      <c r="BK144" s="115"/>
      <c r="BL144" s="115"/>
      <c r="BM144" s="115"/>
      <c r="BN144" s="115"/>
      <c r="BO144" s="115"/>
      <c r="BP144" s="115"/>
      <c r="BQ144" s="115"/>
      <c r="BR144" s="115"/>
      <c r="BS144" s="115"/>
      <c r="BT144" s="115"/>
      <c r="BU144" s="115"/>
      <c r="BV144" s="115"/>
      <c r="BW144" s="115"/>
      <c r="BX144" s="115"/>
      <c r="BY144" s="115"/>
      <c r="BZ144" s="115"/>
      <c r="CA144" s="115"/>
      <c r="CB144" s="115"/>
      <c r="CC144" s="115"/>
      <c r="CD144" s="115"/>
      <c r="CE144" s="115"/>
    </row>
    <row r="145" spans="1:83" s="122" customFormat="1" ht="26.4" x14ac:dyDescent="0.3">
      <c r="A145" s="157" t="s">
        <v>110</v>
      </c>
      <c r="B145" s="86" t="s">
        <v>378</v>
      </c>
      <c r="C145" s="86" t="s">
        <v>113</v>
      </c>
      <c r="D145" s="86" t="s">
        <v>377</v>
      </c>
      <c r="E145" s="108">
        <v>45349</v>
      </c>
      <c r="F145" s="108">
        <f t="shared" si="2"/>
        <v>46445</v>
      </c>
      <c r="G145" s="86">
        <v>0</v>
      </c>
      <c r="H145" s="89">
        <v>0</v>
      </c>
      <c r="I145" s="89">
        <v>2</v>
      </c>
      <c r="J145" s="86">
        <v>2</v>
      </c>
      <c r="K145" s="86">
        <v>0</v>
      </c>
      <c r="L145" s="86">
        <v>0</v>
      </c>
      <c r="M145" s="116">
        <v>0</v>
      </c>
      <c r="N145" s="116">
        <v>0</v>
      </c>
      <c r="O145" s="121">
        <v>2</v>
      </c>
      <c r="P145" s="117">
        <v>0</v>
      </c>
      <c r="Q145" s="117">
        <v>0</v>
      </c>
      <c r="R145" s="117">
        <v>0</v>
      </c>
      <c r="S145" s="117">
        <v>0</v>
      </c>
      <c r="T145" s="117">
        <v>0</v>
      </c>
      <c r="U145" s="104">
        <v>0</v>
      </c>
      <c r="V145" s="118">
        <v>0</v>
      </c>
      <c r="W145" s="118">
        <v>2</v>
      </c>
      <c r="X145" s="118"/>
      <c r="Y145" s="118">
        <v>0</v>
      </c>
      <c r="Z145" s="118">
        <v>0</v>
      </c>
      <c r="AA145" s="104">
        <v>0</v>
      </c>
      <c r="AB145" s="104">
        <v>0</v>
      </c>
      <c r="AC145" s="104">
        <v>0</v>
      </c>
      <c r="AD145" s="104">
        <v>0</v>
      </c>
      <c r="AE145" s="104">
        <v>0</v>
      </c>
      <c r="AF145" s="104">
        <v>0</v>
      </c>
      <c r="AG145" s="104">
        <v>0</v>
      </c>
      <c r="AH145" s="104">
        <v>0</v>
      </c>
      <c r="AI145" s="104">
        <v>0</v>
      </c>
      <c r="AJ145" s="104">
        <v>0</v>
      </c>
      <c r="AK145" s="104">
        <v>0</v>
      </c>
      <c r="AL145" s="117">
        <f t="shared" si="3"/>
        <v>2</v>
      </c>
      <c r="AM145" s="114"/>
      <c r="AN145" s="115"/>
      <c r="AO145" s="115"/>
      <c r="AP145" s="115"/>
      <c r="AQ145" s="115"/>
      <c r="AR145" s="115"/>
      <c r="AS145" s="115"/>
      <c r="AT145" s="115"/>
      <c r="AU145" s="115"/>
      <c r="AV145" s="115"/>
      <c r="AW145" s="115"/>
      <c r="AX145" s="115"/>
      <c r="AY145" s="115"/>
      <c r="AZ145" s="115"/>
      <c r="BA145" s="115"/>
      <c r="BB145" s="115"/>
      <c r="BC145" s="115"/>
      <c r="BD145" s="115"/>
      <c r="BE145" s="115"/>
      <c r="BF145" s="115"/>
      <c r="BG145" s="115"/>
      <c r="BH145" s="115"/>
      <c r="BI145" s="115"/>
      <c r="BJ145" s="115"/>
      <c r="BK145" s="115"/>
      <c r="BL145" s="115"/>
      <c r="BM145" s="115"/>
      <c r="BN145" s="115"/>
      <c r="BO145" s="115"/>
      <c r="BP145" s="115"/>
      <c r="BQ145" s="115"/>
      <c r="BR145" s="115"/>
      <c r="BS145" s="115"/>
      <c r="BT145" s="115"/>
      <c r="BU145" s="115"/>
      <c r="BV145" s="115"/>
      <c r="BW145" s="115"/>
      <c r="BX145" s="115"/>
      <c r="BY145" s="115"/>
      <c r="BZ145" s="115"/>
      <c r="CA145" s="115"/>
      <c r="CB145" s="115"/>
      <c r="CC145" s="115"/>
      <c r="CD145" s="115"/>
      <c r="CE145" s="115"/>
    </row>
    <row r="146" spans="1:83" s="122" customFormat="1" ht="26.4" x14ac:dyDescent="0.3">
      <c r="A146" s="157" t="s">
        <v>110</v>
      </c>
      <c r="B146" s="86" t="s">
        <v>310</v>
      </c>
      <c r="C146" s="86" t="s">
        <v>181</v>
      </c>
      <c r="D146" s="86" t="s">
        <v>309</v>
      </c>
      <c r="E146" s="108">
        <v>45355</v>
      </c>
      <c r="F146" s="108">
        <f t="shared" si="2"/>
        <v>46450</v>
      </c>
      <c r="G146" s="86">
        <v>0</v>
      </c>
      <c r="H146" s="89">
        <v>0</v>
      </c>
      <c r="I146" s="89">
        <v>1</v>
      </c>
      <c r="J146" s="86">
        <v>1</v>
      </c>
      <c r="K146" s="86">
        <v>0</v>
      </c>
      <c r="L146" s="86">
        <v>0</v>
      </c>
      <c r="M146" s="116">
        <v>0</v>
      </c>
      <c r="N146" s="86">
        <v>0</v>
      </c>
      <c r="O146" s="123">
        <v>1</v>
      </c>
      <c r="P146" s="117">
        <v>0</v>
      </c>
      <c r="Q146" s="117">
        <v>0</v>
      </c>
      <c r="R146" s="117">
        <v>0</v>
      </c>
      <c r="S146" s="117">
        <v>0</v>
      </c>
      <c r="T146" s="117">
        <v>0</v>
      </c>
      <c r="U146" s="104">
        <v>1</v>
      </c>
      <c r="V146" s="118">
        <v>0</v>
      </c>
      <c r="W146" s="118">
        <v>0</v>
      </c>
      <c r="X146" s="118">
        <v>0</v>
      </c>
      <c r="Y146" s="118">
        <v>0</v>
      </c>
      <c r="Z146" s="118">
        <v>0</v>
      </c>
      <c r="AA146" s="104">
        <v>0</v>
      </c>
      <c r="AB146" s="104">
        <v>0</v>
      </c>
      <c r="AC146" s="104">
        <v>0</v>
      </c>
      <c r="AD146" s="104">
        <v>0</v>
      </c>
      <c r="AE146" s="104">
        <v>0</v>
      </c>
      <c r="AF146" s="104">
        <v>0</v>
      </c>
      <c r="AG146" s="104">
        <v>0</v>
      </c>
      <c r="AH146" s="104">
        <v>0</v>
      </c>
      <c r="AI146" s="104">
        <v>0</v>
      </c>
      <c r="AJ146" s="104">
        <v>0</v>
      </c>
      <c r="AK146" s="104">
        <v>0</v>
      </c>
      <c r="AL146" s="117">
        <f t="shared" si="3"/>
        <v>0</v>
      </c>
      <c r="AM146" s="114"/>
      <c r="AN146" s="115"/>
      <c r="AO146" s="115"/>
      <c r="AP146" s="115"/>
      <c r="AQ146" s="115"/>
      <c r="AR146" s="115"/>
      <c r="AS146" s="115"/>
      <c r="AT146" s="115"/>
      <c r="AU146" s="115"/>
      <c r="AV146" s="115"/>
      <c r="AW146" s="115"/>
      <c r="AX146" s="115"/>
      <c r="AY146" s="115"/>
      <c r="AZ146" s="115"/>
      <c r="BA146" s="115"/>
      <c r="BB146" s="115"/>
      <c r="BC146" s="115"/>
      <c r="BD146" s="115"/>
      <c r="BE146" s="115"/>
      <c r="BF146" s="115"/>
      <c r="BG146" s="115"/>
      <c r="BH146" s="115"/>
      <c r="BI146" s="115"/>
      <c r="BJ146" s="115"/>
      <c r="BK146" s="115"/>
      <c r="BL146" s="115"/>
      <c r="BM146" s="115"/>
      <c r="BN146" s="115"/>
      <c r="BO146" s="115"/>
      <c r="BP146" s="115"/>
      <c r="BQ146" s="115"/>
      <c r="BR146" s="115"/>
      <c r="BS146" s="115"/>
      <c r="BT146" s="115"/>
      <c r="BU146" s="115"/>
      <c r="BV146" s="115"/>
      <c r="BW146" s="115"/>
      <c r="BX146" s="115"/>
      <c r="BY146" s="115"/>
      <c r="BZ146" s="115"/>
      <c r="CA146" s="115"/>
      <c r="CB146" s="115"/>
      <c r="CC146" s="115"/>
      <c r="CD146" s="115"/>
      <c r="CE146" s="115"/>
    </row>
    <row r="147" spans="1:83" s="122" customFormat="1" ht="26.4" x14ac:dyDescent="0.3">
      <c r="A147" s="157" t="s">
        <v>110</v>
      </c>
      <c r="B147" s="86" t="s">
        <v>348</v>
      </c>
      <c r="C147" s="86" t="s">
        <v>113</v>
      </c>
      <c r="D147" s="86" t="s">
        <v>347</v>
      </c>
      <c r="E147" s="108">
        <v>45279</v>
      </c>
      <c r="F147" s="108">
        <f t="shared" si="2"/>
        <v>46375</v>
      </c>
      <c r="G147" s="86">
        <v>0</v>
      </c>
      <c r="H147" s="89">
        <v>0</v>
      </c>
      <c r="I147" s="89">
        <v>8</v>
      </c>
      <c r="J147" s="86">
        <v>8</v>
      </c>
      <c r="K147" s="86">
        <v>0</v>
      </c>
      <c r="L147" s="86">
        <v>0</v>
      </c>
      <c r="M147" s="116">
        <v>0</v>
      </c>
      <c r="N147" s="116">
        <v>0</v>
      </c>
      <c r="O147" s="121">
        <v>8</v>
      </c>
      <c r="P147" s="117">
        <v>0</v>
      </c>
      <c r="Q147" s="117">
        <v>0</v>
      </c>
      <c r="R147" s="117">
        <v>0</v>
      </c>
      <c r="S147" s="117">
        <v>0</v>
      </c>
      <c r="T147" s="117">
        <v>0</v>
      </c>
      <c r="U147" s="104">
        <v>0</v>
      </c>
      <c r="V147" s="118">
        <v>0</v>
      </c>
      <c r="W147" s="118">
        <v>8</v>
      </c>
      <c r="X147" s="118">
        <v>0</v>
      </c>
      <c r="Y147" s="118">
        <v>0</v>
      </c>
      <c r="Z147" s="118">
        <v>0</v>
      </c>
      <c r="AA147" s="104">
        <v>0</v>
      </c>
      <c r="AB147" s="104">
        <v>0</v>
      </c>
      <c r="AC147" s="104">
        <v>0</v>
      </c>
      <c r="AD147" s="104">
        <v>0</v>
      </c>
      <c r="AE147" s="104">
        <v>0</v>
      </c>
      <c r="AF147" s="104">
        <v>0</v>
      </c>
      <c r="AG147" s="104">
        <v>0</v>
      </c>
      <c r="AH147" s="104">
        <v>0</v>
      </c>
      <c r="AI147" s="104">
        <v>0</v>
      </c>
      <c r="AJ147" s="104">
        <v>0</v>
      </c>
      <c r="AK147" s="104">
        <v>0</v>
      </c>
      <c r="AL147" s="117">
        <f t="shared" si="3"/>
        <v>8</v>
      </c>
      <c r="AM147" s="114"/>
      <c r="AN147" s="115"/>
      <c r="AO147" s="115"/>
      <c r="AP147" s="115"/>
      <c r="AQ147" s="115"/>
      <c r="AR147" s="115"/>
      <c r="AS147" s="115"/>
      <c r="AT147" s="115"/>
      <c r="AU147" s="115"/>
      <c r="AV147" s="115"/>
      <c r="AW147" s="115"/>
      <c r="AX147" s="115"/>
      <c r="AY147" s="115"/>
      <c r="AZ147" s="115"/>
      <c r="BA147" s="115"/>
      <c r="BB147" s="115"/>
      <c r="BC147" s="115"/>
      <c r="BD147" s="115"/>
      <c r="BE147" s="115"/>
      <c r="BF147" s="115"/>
      <c r="BG147" s="115"/>
      <c r="BH147" s="115"/>
      <c r="BI147" s="115"/>
      <c r="BJ147" s="115"/>
      <c r="BK147" s="115"/>
      <c r="BL147" s="115"/>
      <c r="BM147" s="115"/>
      <c r="BN147" s="115"/>
      <c r="BO147" s="115"/>
      <c r="BP147" s="115"/>
      <c r="BQ147" s="115"/>
      <c r="BR147" s="115"/>
      <c r="BS147" s="115"/>
      <c r="BT147" s="115"/>
      <c r="BU147" s="115"/>
      <c r="BV147" s="115"/>
      <c r="BW147" s="115"/>
      <c r="BX147" s="115"/>
      <c r="BY147" s="115"/>
      <c r="BZ147" s="115"/>
      <c r="CA147" s="115"/>
      <c r="CB147" s="115"/>
      <c r="CC147" s="115"/>
      <c r="CD147" s="115"/>
      <c r="CE147" s="115"/>
    </row>
    <row r="148" spans="1:83" s="122" customFormat="1" ht="26.4" x14ac:dyDescent="0.3">
      <c r="A148" s="157" t="s">
        <v>110</v>
      </c>
      <c r="B148" s="86" t="s">
        <v>380</v>
      </c>
      <c r="C148" s="86" t="s">
        <v>113</v>
      </c>
      <c r="D148" s="86" t="s">
        <v>379</v>
      </c>
      <c r="E148" s="108">
        <v>45335</v>
      </c>
      <c r="F148" s="108">
        <f t="shared" si="2"/>
        <v>46431</v>
      </c>
      <c r="G148" s="86">
        <v>0</v>
      </c>
      <c r="H148" s="89">
        <v>0</v>
      </c>
      <c r="I148" s="89">
        <v>1</v>
      </c>
      <c r="J148" s="86">
        <v>1</v>
      </c>
      <c r="K148" s="86">
        <v>0</v>
      </c>
      <c r="L148" s="86">
        <v>0</v>
      </c>
      <c r="M148" s="116">
        <v>0</v>
      </c>
      <c r="N148" s="116">
        <v>0</v>
      </c>
      <c r="O148" s="121">
        <v>1</v>
      </c>
      <c r="P148" s="117">
        <v>0</v>
      </c>
      <c r="Q148" s="117">
        <v>0</v>
      </c>
      <c r="R148" s="117">
        <v>0</v>
      </c>
      <c r="S148" s="117">
        <v>0</v>
      </c>
      <c r="T148" s="117">
        <v>0</v>
      </c>
      <c r="U148" s="104">
        <v>1</v>
      </c>
      <c r="V148" s="118">
        <v>0</v>
      </c>
      <c r="W148" s="118">
        <v>0</v>
      </c>
      <c r="X148" s="118">
        <v>0</v>
      </c>
      <c r="Y148" s="118">
        <v>0</v>
      </c>
      <c r="Z148" s="118">
        <v>0</v>
      </c>
      <c r="AA148" s="104">
        <v>0</v>
      </c>
      <c r="AB148" s="104">
        <v>0</v>
      </c>
      <c r="AC148" s="104">
        <v>0</v>
      </c>
      <c r="AD148" s="104">
        <v>0</v>
      </c>
      <c r="AE148" s="104">
        <v>0</v>
      </c>
      <c r="AF148" s="104">
        <v>0</v>
      </c>
      <c r="AG148" s="104">
        <v>0</v>
      </c>
      <c r="AH148" s="104">
        <v>0</v>
      </c>
      <c r="AI148" s="104">
        <v>0</v>
      </c>
      <c r="AJ148" s="104">
        <v>0</v>
      </c>
      <c r="AK148" s="104">
        <v>0</v>
      </c>
      <c r="AL148" s="117">
        <f t="shared" si="3"/>
        <v>0</v>
      </c>
      <c r="AM148" s="114"/>
      <c r="AN148" s="115"/>
      <c r="AO148" s="115"/>
      <c r="AP148" s="115"/>
      <c r="AQ148" s="115"/>
      <c r="AR148" s="115"/>
      <c r="AS148" s="115"/>
      <c r="AT148" s="115"/>
      <c r="AU148" s="115"/>
      <c r="AV148" s="115"/>
      <c r="AW148" s="115"/>
      <c r="AX148" s="115"/>
      <c r="AY148" s="115"/>
      <c r="AZ148" s="115"/>
      <c r="BA148" s="115"/>
      <c r="BB148" s="115"/>
      <c r="BC148" s="115"/>
      <c r="BD148" s="115"/>
      <c r="BE148" s="115"/>
      <c r="BF148" s="115"/>
      <c r="BG148" s="115"/>
      <c r="BH148" s="115"/>
      <c r="BI148" s="115"/>
      <c r="BJ148" s="115"/>
      <c r="BK148" s="115"/>
      <c r="BL148" s="115"/>
      <c r="BM148" s="115"/>
      <c r="BN148" s="115"/>
      <c r="BO148" s="115"/>
      <c r="BP148" s="115"/>
      <c r="BQ148" s="115"/>
      <c r="BR148" s="115"/>
      <c r="BS148" s="115"/>
      <c r="BT148" s="115"/>
      <c r="BU148" s="115"/>
      <c r="BV148" s="115"/>
      <c r="BW148" s="115"/>
      <c r="BX148" s="115"/>
      <c r="BY148" s="115"/>
      <c r="BZ148" s="115"/>
      <c r="CA148" s="115"/>
      <c r="CB148" s="115"/>
      <c r="CC148" s="115"/>
      <c r="CD148" s="115"/>
      <c r="CE148" s="115"/>
    </row>
    <row r="149" spans="1:83" s="122" customFormat="1" x14ac:dyDescent="0.3">
      <c r="A149" s="157" t="s">
        <v>110</v>
      </c>
      <c r="B149" s="89" t="s">
        <v>620</v>
      </c>
      <c r="C149" s="89" t="s">
        <v>181</v>
      </c>
      <c r="D149" s="89" t="s">
        <v>621</v>
      </c>
      <c r="E149" s="108">
        <v>45400</v>
      </c>
      <c r="F149" s="108">
        <f t="shared" si="2"/>
        <v>46495</v>
      </c>
      <c r="G149" s="86">
        <v>0</v>
      </c>
      <c r="H149" s="89">
        <v>0</v>
      </c>
      <c r="I149" s="89">
        <v>1</v>
      </c>
      <c r="J149" s="89">
        <f>SUM(U149:Z149)</f>
        <v>1</v>
      </c>
      <c r="K149" s="89">
        <f>SUM(P149:S149)</f>
        <v>0</v>
      </c>
      <c r="L149" s="89">
        <v>0</v>
      </c>
      <c r="M149" s="120">
        <v>0</v>
      </c>
      <c r="N149" s="120">
        <v>0</v>
      </c>
      <c r="O149" s="124">
        <f>J149-K149-L149-M149</f>
        <v>1</v>
      </c>
      <c r="P149" s="117">
        <v>0</v>
      </c>
      <c r="Q149" s="117">
        <v>0</v>
      </c>
      <c r="R149" s="117">
        <v>0</v>
      </c>
      <c r="S149" s="117">
        <v>0</v>
      </c>
      <c r="T149" s="117">
        <v>0</v>
      </c>
      <c r="U149" s="104">
        <v>0</v>
      </c>
      <c r="V149" s="118">
        <v>1</v>
      </c>
      <c r="W149" s="118">
        <v>0</v>
      </c>
      <c r="X149" s="118">
        <v>0</v>
      </c>
      <c r="Y149" s="118">
        <v>0</v>
      </c>
      <c r="Z149" s="118">
        <v>0</v>
      </c>
      <c r="AA149" s="104">
        <v>0</v>
      </c>
      <c r="AB149" s="104">
        <v>0</v>
      </c>
      <c r="AC149" s="104">
        <v>0</v>
      </c>
      <c r="AD149" s="104">
        <v>0</v>
      </c>
      <c r="AE149" s="104">
        <v>0</v>
      </c>
      <c r="AF149" s="104">
        <v>0</v>
      </c>
      <c r="AG149" s="104">
        <v>0</v>
      </c>
      <c r="AH149" s="104">
        <v>0</v>
      </c>
      <c r="AI149" s="104">
        <v>0</v>
      </c>
      <c r="AJ149" s="104">
        <v>0</v>
      </c>
      <c r="AK149" s="104">
        <v>0</v>
      </c>
      <c r="AL149" s="117">
        <f t="shared" si="3"/>
        <v>1</v>
      </c>
      <c r="AM149" s="114"/>
      <c r="AN149" s="115"/>
      <c r="AO149" s="115"/>
      <c r="AP149" s="115"/>
      <c r="AQ149" s="115"/>
      <c r="AR149" s="115"/>
      <c r="AS149" s="115"/>
      <c r="AT149" s="115"/>
      <c r="AU149" s="115"/>
      <c r="AV149" s="115"/>
      <c r="AW149" s="115"/>
      <c r="AX149" s="115"/>
      <c r="AY149" s="115"/>
      <c r="AZ149" s="115"/>
      <c r="BA149" s="115"/>
      <c r="BB149" s="115"/>
      <c r="BC149" s="115"/>
      <c r="BD149" s="115"/>
      <c r="BE149" s="115"/>
      <c r="BF149" s="115"/>
      <c r="BG149" s="115"/>
      <c r="BH149" s="115"/>
      <c r="BI149" s="115"/>
      <c r="BJ149" s="115"/>
      <c r="BK149" s="115"/>
      <c r="BL149" s="115"/>
      <c r="BM149" s="115"/>
      <c r="BN149" s="115"/>
      <c r="BO149" s="115"/>
      <c r="BP149" s="115"/>
      <c r="BQ149" s="115"/>
      <c r="BR149" s="115"/>
      <c r="BS149" s="115"/>
      <c r="BT149" s="115"/>
      <c r="BU149" s="115"/>
      <c r="BV149" s="115"/>
      <c r="BW149" s="115"/>
      <c r="BX149" s="115"/>
      <c r="BY149" s="115"/>
      <c r="BZ149" s="115"/>
      <c r="CA149" s="115"/>
      <c r="CB149" s="115"/>
      <c r="CC149" s="115"/>
      <c r="CD149" s="115"/>
      <c r="CE149" s="115"/>
    </row>
    <row r="150" spans="1:83" s="122" customFormat="1" x14ac:dyDescent="0.3">
      <c r="A150" s="157" t="s">
        <v>110</v>
      </c>
      <c r="B150" s="89" t="s">
        <v>631</v>
      </c>
      <c r="C150" s="89" t="s">
        <v>113</v>
      </c>
      <c r="D150" s="89" t="s">
        <v>632</v>
      </c>
      <c r="E150" s="108">
        <v>45400</v>
      </c>
      <c r="F150" s="108">
        <f t="shared" si="2"/>
        <v>46495</v>
      </c>
      <c r="G150" s="86">
        <v>0</v>
      </c>
      <c r="H150" s="89">
        <v>0</v>
      </c>
      <c r="I150" s="89">
        <v>5</v>
      </c>
      <c r="J150" s="89">
        <f>SUM(U150:Z150)</f>
        <v>5</v>
      </c>
      <c r="K150" s="89">
        <f>SUM(P150:S150)</f>
        <v>0</v>
      </c>
      <c r="L150" s="89">
        <v>0</v>
      </c>
      <c r="M150" s="120">
        <v>0</v>
      </c>
      <c r="N150" s="120">
        <v>0</v>
      </c>
      <c r="O150" s="124">
        <f>J150-K150-L150-M150</f>
        <v>5</v>
      </c>
      <c r="P150" s="117">
        <v>0</v>
      </c>
      <c r="Q150" s="117">
        <v>0</v>
      </c>
      <c r="R150" s="117">
        <v>0</v>
      </c>
      <c r="S150" s="117">
        <v>0</v>
      </c>
      <c r="T150" s="117">
        <v>0</v>
      </c>
      <c r="U150" s="104">
        <v>0</v>
      </c>
      <c r="V150" s="118">
        <v>5</v>
      </c>
      <c r="W150" s="118">
        <v>0</v>
      </c>
      <c r="X150" s="118">
        <v>0</v>
      </c>
      <c r="Y150" s="118">
        <v>0</v>
      </c>
      <c r="Z150" s="118">
        <v>0</v>
      </c>
      <c r="AA150" s="104">
        <v>0</v>
      </c>
      <c r="AB150" s="104">
        <v>0</v>
      </c>
      <c r="AC150" s="104">
        <v>0</v>
      </c>
      <c r="AD150" s="104">
        <v>0</v>
      </c>
      <c r="AE150" s="104">
        <v>0</v>
      </c>
      <c r="AF150" s="104">
        <v>0</v>
      </c>
      <c r="AG150" s="104">
        <v>0</v>
      </c>
      <c r="AH150" s="104">
        <v>0</v>
      </c>
      <c r="AI150" s="104">
        <v>0</v>
      </c>
      <c r="AJ150" s="104">
        <v>0</v>
      </c>
      <c r="AK150" s="104">
        <v>0</v>
      </c>
      <c r="AL150" s="117">
        <f t="shared" si="3"/>
        <v>5</v>
      </c>
      <c r="AM150" s="114"/>
      <c r="AN150" s="115"/>
      <c r="AO150" s="115"/>
      <c r="AP150" s="115"/>
      <c r="AQ150" s="115"/>
      <c r="AR150" s="115"/>
      <c r="AS150" s="115"/>
      <c r="AT150" s="115"/>
      <c r="AU150" s="115"/>
      <c r="AV150" s="115"/>
      <c r="AW150" s="115"/>
      <c r="AX150" s="115"/>
      <c r="AY150" s="115"/>
      <c r="AZ150" s="115"/>
      <c r="BA150" s="115"/>
      <c r="BB150" s="115"/>
      <c r="BC150" s="115"/>
      <c r="BD150" s="115"/>
      <c r="BE150" s="115"/>
      <c r="BF150" s="115"/>
      <c r="BG150" s="115"/>
      <c r="BH150" s="115"/>
      <c r="BI150" s="115"/>
      <c r="BJ150" s="115"/>
      <c r="BK150" s="115"/>
      <c r="BL150" s="115"/>
      <c r="BM150" s="115"/>
      <c r="BN150" s="115"/>
      <c r="BO150" s="115"/>
      <c r="BP150" s="115"/>
      <c r="BQ150" s="115"/>
      <c r="BR150" s="115"/>
      <c r="BS150" s="115"/>
      <c r="BT150" s="115"/>
      <c r="BU150" s="115"/>
      <c r="BV150" s="115"/>
      <c r="BW150" s="115"/>
      <c r="BX150" s="115"/>
      <c r="BY150" s="115"/>
      <c r="BZ150" s="115"/>
      <c r="CA150" s="115"/>
      <c r="CB150" s="115"/>
      <c r="CC150" s="115"/>
      <c r="CD150" s="115"/>
      <c r="CE150" s="115"/>
    </row>
    <row r="151" spans="1:83" s="122" customFormat="1" x14ac:dyDescent="0.3">
      <c r="A151" s="157" t="s">
        <v>110</v>
      </c>
      <c r="B151" s="86" t="s">
        <v>383</v>
      </c>
      <c r="C151" s="86" t="s">
        <v>113</v>
      </c>
      <c r="D151" s="86" t="s">
        <v>382</v>
      </c>
      <c r="E151" s="108">
        <v>45273</v>
      </c>
      <c r="F151" s="108">
        <f t="shared" si="2"/>
        <v>46369</v>
      </c>
      <c r="G151" s="86">
        <v>0</v>
      </c>
      <c r="H151" s="89">
        <v>0</v>
      </c>
      <c r="I151" s="89">
        <v>2</v>
      </c>
      <c r="J151" s="86">
        <v>2</v>
      </c>
      <c r="K151" s="86">
        <v>0</v>
      </c>
      <c r="L151" s="86">
        <v>0</v>
      </c>
      <c r="M151" s="116">
        <v>0</v>
      </c>
      <c r="N151" s="116">
        <v>0</v>
      </c>
      <c r="O151" s="121">
        <v>2</v>
      </c>
      <c r="P151" s="117">
        <v>0</v>
      </c>
      <c r="Q151" s="117">
        <v>0</v>
      </c>
      <c r="R151" s="117">
        <v>0</v>
      </c>
      <c r="S151" s="117">
        <v>0</v>
      </c>
      <c r="T151" s="117">
        <v>0</v>
      </c>
      <c r="U151" s="104">
        <v>0</v>
      </c>
      <c r="V151" s="118">
        <v>0</v>
      </c>
      <c r="W151" s="118">
        <v>2</v>
      </c>
      <c r="X151" s="118"/>
      <c r="Y151" s="118">
        <v>0</v>
      </c>
      <c r="Z151" s="118">
        <v>0</v>
      </c>
      <c r="AA151" s="104">
        <v>0</v>
      </c>
      <c r="AB151" s="104">
        <v>0</v>
      </c>
      <c r="AC151" s="104">
        <v>0</v>
      </c>
      <c r="AD151" s="104">
        <v>0</v>
      </c>
      <c r="AE151" s="104">
        <v>0</v>
      </c>
      <c r="AF151" s="104">
        <v>0</v>
      </c>
      <c r="AG151" s="104">
        <v>0</v>
      </c>
      <c r="AH151" s="104">
        <v>0</v>
      </c>
      <c r="AI151" s="104">
        <v>0</v>
      </c>
      <c r="AJ151" s="104">
        <v>0</v>
      </c>
      <c r="AK151" s="104">
        <v>0</v>
      </c>
      <c r="AL151" s="117">
        <f t="shared" si="3"/>
        <v>2</v>
      </c>
      <c r="AM151" s="114"/>
      <c r="AN151" s="115"/>
      <c r="AO151" s="115"/>
      <c r="AP151" s="115"/>
      <c r="AQ151" s="115"/>
      <c r="AR151" s="115"/>
      <c r="AS151" s="115"/>
      <c r="AT151" s="115"/>
      <c r="AU151" s="115"/>
      <c r="AV151" s="115"/>
      <c r="AW151" s="115"/>
      <c r="AX151" s="115"/>
      <c r="AY151" s="115"/>
      <c r="AZ151" s="115"/>
      <c r="BA151" s="115"/>
      <c r="BB151" s="115"/>
      <c r="BC151" s="115"/>
      <c r="BD151" s="115"/>
      <c r="BE151" s="115"/>
      <c r="BF151" s="115"/>
      <c r="BG151" s="115"/>
      <c r="BH151" s="115"/>
      <c r="BI151" s="115"/>
      <c r="BJ151" s="115"/>
      <c r="BK151" s="115"/>
      <c r="BL151" s="115"/>
      <c r="BM151" s="115"/>
      <c r="BN151" s="115"/>
      <c r="BO151" s="115"/>
      <c r="BP151" s="115"/>
      <c r="BQ151" s="115"/>
      <c r="BR151" s="115"/>
      <c r="BS151" s="115"/>
      <c r="BT151" s="115"/>
      <c r="BU151" s="115"/>
      <c r="BV151" s="115"/>
      <c r="BW151" s="115"/>
      <c r="BX151" s="115"/>
      <c r="BY151" s="115"/>
      <c r="BZ151" s="115"/>
      <c r="CA151" s="115"/>
      <c r="CB151" s="115"/>
      <c r="CC151" s="115"/>
      <c r="CD151" s="115"/>
      <c r="CE151" s="115"/>
    </row>
    <row r="152" spans="1:83" s="122" customFormat="1" x14ac:dyDescent="0.3">
      <c r="A152" s="157" t="s">
        <v>110</v>
      </c>
      <c r="B152" s="86" t="s">
        <v>332</v>
      </c>
      <c r="C152" s="86" t="s">
        <v>159</v>
      </c>
      <c r="D152" s="86" t="s">
        <v>331</v>
      </c>
      <c r="E152" s="108">
        <v>45321</v>
      </c>
      <c r="F152" s="108">
        <f t="shared" si="2"/>
        <v>46417</v>
      </c>
      <c r="G152" s="86">
        <v>0</v>
      </c>
      <c r="H152" s="89">
        <v>0</v>
      </c>
      <c r="I152" s="89">
        <v>1</v>
      </c>
      <c r="J152" s="86">
        <v>1</v>
      </c>
      <c r="K152" s="86">
        <v>0</v>
      </c>
      <c r="L152" s="86">
        <v>0</v>
      </c>
      <c r="M152" s="116">
        <v>0</v>
      </c>
      <c r="N152" s="86">
        <v>0</v>
      </c>
      <c r="O152" s="123">
        <v>1</v>
      </c>
      <c r="P152" s="117">
        <v>0</v>
      </c>
      <c r="Q152" s="117">
        <v>0</v>
      </c>
      <c r="R152" s="117">
        <v>0</v>
      </c>
      <c r="S152" s="117">
        <v>0</v>
      </c>
      <c r="T152" s="117">
        <v>0</v>
      </c>
      <c r="U152" s="104">
        <v>0</v>
      </c>
      <c r="V152" s="118">
        <v>1</v>
      </c>
      <c r="W152" s="118">
        <v>0</v>
      </c>
      <c r="X152" s="118">
        <v>0</v>
      </c>
      <c r="Y152" s="118">
        <v>0</v>
      </c>
      <c r="Z152" s="118">
        <v>0</v>
      </c>
      <c r="AA152" s="104">
        <v>0</v>
      </c>
      <c r="AB152" s="104">
        <v>0</v>
      </c>
      <c r="AC152" s="104">
        <v>0</v>
      </c>
      <c r="AD152" s="104">
        <v>0</v>
      </c>
      <c r="AE152" s="104">
        <v>0</v>
      </c>
      <c r="AF152" s="104">
        <v>0</v>
      </c>
      <c r="AG152" s="104">
        <v>0</v>
      </c>
      <c r="AH152" s="104">
        <v>0</v>
      </c>
      <c r="AI152" s="104">
        <v>0</v>
      </c>
      <c r="AJ152" s="104">
        <v>0</v>
      </c>
      <c r="AK152" s="104">
        <v>0</v>
      </c>
      <c r="AL152" s="117">
        <f t="shared" si="3"/>
        <v>1</v>
      </c>
      <c r="AM152" s="114"/>
      <c r="AN152" s="115"/>
      <c r="AO152" s="115"/>
      <c r="AP152" s="115"/>
      <c r="AQ152" s="115"/>
      <c r="AR152" s="115"/>
      <c r="AS152" s="115"/>
      <c r="AT152" s="115"/>
      <c r="AU152" s="115"/>
      <c r="AV152" s="115"/>
      <c r="AW152" s="115"/>
      <c r="AX152" s="115"/>
      <c r="AY152" s="115"/>
      <c r="AZ152" s="115"/>
      <c r="BA152" s="115"/>
      <c r="BB152" s="115"/>
      <c r="BC152" s="115"/>
      <c r="BD152" s="115"/>
      <c r="BE152" s="115"/>
      <c r="BF152" s="115"/>
      <c r="BG152" s="115"/>
      <c r="BH152" s="115"/>
      <c r="BI152" s="115"/>
      <c r="BJ152" s="115"/>
      <c r="BK152" s="115"/>
      <c r="BL152" s="115"/>
      <c r="BM152" s="115"/>
      <c r="BN152" s="115"/>
      <c r="BO152" s="115"/>
      <c r="BP152" s="115"/>
      <c r="BQ152" s="115"/>
      <c r="BR152" s="115"/>
      <c r="BS152" s="115"/>
      <c r="BT152" s="115"/>
      <c r="BU152" s="115"/>
      <c r="BV152" s="115"/>
      <c r="BW152" s="115"/>
      <c r="BX152" s="115"/>
      <c r="BY152" s="115"/>
      <c r="BZ152" s="115"/>
      <c r="CA152" s="115"/>
      <c r="CB152" s="115"/>
      <c r="CC152" s="115"/>
      <c r="CD152" s="115"/>
      <c r="CE152" s="115"/>
    </row>
    <row r="153" spans="1:83" s="122" customFormat="1" ht="26.4" x14ac:dyDescent="0.3">
      <c r="A153" s="157" t="s">
        <v>110</v>
      </c>
      <c r="B153" s="86" t="s">
        <v>360</v>
      </c>
      <c r="C153" s="86" t="s">
        <v>113</v>
      </c>
      <c r="D153" s="86" t="s">
        <v>359</v>
      </c>
      <c r="E153" s="108">
        <v>45376</v>
      </c>
      <c r="F153" s="108">
        <f t="shared" si="2"/>
        <v>46471</v>
      </c>
      <c r="G153" s="86">
        <v>0</v>
      </c>
      <c r="H153" s="89">
        <v>0</v>
      </c>
      <c r="I153" s="89">
        <v>2</v>
      </c>
      <c r="J153" s="86">
        <v>2</v>
      </c>
      <c r="K153" s="86">
        <v>0</v>
      </c>
      <c r="L153" s="86">
        <v>0</v>
      </c>
      <c r="M153" s="116">
        <v>0</v>
      </c>
      <c r="N153" s="116">
        <v>0</v>
      </c>
      <c r="O153" s="121">
        <v>2</v>
      </c>
      <c r="P153" s="117">
        <v>0</v>
      </c>
      <c r="Q153" s="117">
        <v>0</v>
      </c>
      <c r="R153" s="117">
        <v>0</v>
      </c>
      <c r="S153" s="117">
        <v>0</v>
      </c>
      <c r="T153" s="117">
        <v>0</v>
      </c>
      <c r="U153" s="104">
        <v>0</v>
      </c>
      <c r="V153" s="118">
        <v>0</v>
      </c>
      <c r="W153" s="118">
        <v>2</v>
      </c>
      <c r="X153" s="118">
        <v>0</v>
      </c>
      <c r="Y153" s="118">
        <v>0</v>
      </c>
      <c r="Z153" s="118">
        <v>0</v>
      </c>
      <c r="AA153" s="104">
        <v>0</v>
      </c>
      <c r="AB153" s="104">
        <v>0</v>
      </c>
      <c r="AC153" s="104">
        <v>0</v>
      </c>
      <c r="AD153" s="104">
        <v>0</v>
      </c>
      <c r="AE153" s="104">
        <v>0</v>
      </c>
      <c r="AF153" s="104">
        <v>0</v>
      </c>
      <c r="AG153" s="104">
        <v>0</v>
      </c>
      <c r="AH153" s="104">
        <v>0</v>
      </c>
      <c r="AI153" s="104">
        <v>0</v>
      </c>
      <c r="AJ153" s="104">
        <v>0</v>
      </c>
      <c r="AK153" s="104">
        <v>0</v>
      </c>
      <c r="AL153" s="117">
        <f t="shared" si="3"/>
        <v>2</v>
      </c>
      <c r="AM153" s="114"/>
      <c r="AN153" s="115"/>
      <c r="AO153" s="115"/>
      <c r="AP153" s="115"/>
      <c r="AQ153" s="115"/>
      <c r="AR153" s="115"/>
      <c r="AS153" s="115"/>
      <c r="AT153" s="115"/>
      <c r="AU153" s="115"/>
      <c r="AV153" s="115"/>
      <c r="AW153" s="115"/>
      <c r="AX153" s="115"/>
      <c r="AY153" s="115"/>
      <c r="AZ153" s="115"/>
      <c r="BA153" s="115"/>
      <c r="BB153" s="115"/>
      <c r="BC153" s="115"/>
      <c r="BD153" s="115"/>
      <c r="BE153" s="115"/>
      <c r="BF153" s="115"/>
      <c r="BG153" s="115"/>
      <c r="BH153" s="115"/>
      <c r="BI153" s="115"/>
      <c r="BJ153" s="115"/>
      <c r="BK153" s="115"/>
      <c r="BL153" s="115"/>
      <c r="BM153" s="115"/>
      <c r="BN153" s="115"/>
      <c r="BO153" s="115"/>
      <c r="BP153" s="115"/>
      <c r="BQ153" s="115"/>
      <c r="BR153" s="115"/>
      <c r="BS153" s="115"/>
      <c r="BT153" s="115"/>
      <c r="BU153" s="115"/>
      <c r="BV153" s="115"/>
      <c r="BW153" s="115"/>
      <c r="BX153" s="115"/>
      <c r="BY153" s="115"/>
      <c r="BZ153" s="115"/>
      <c r="CA153" s="115"/>
      <c r="CB153" s="115"/>
      <c r="CC153" s="115"/>
      <c r="CD153" s="115"/>
      <c r="CE153" s="115"/>
    </row>
    <row r="154" spans="1:83" s="122" customFormat="1" x14ac:dyDescent="0.3">
      <c r="A154" s="157" t="s">
        <v>110</v>
      </c>
      <c r="B154" s="89" t="s">
        <v>624</v>
      </c>
      <c r="C154" s="89" t="s">
        <v>181</v>
      </c>
      <c r="D154" s="89" t="s">
        <v>625</v>
      </c>
      <c r="E154" s="108">
        <v>45399</v>
      </c>
      <c r="F154" s="108">
        <f t="shared" si="2"/>
        <v>46494</v>
      </c>
      <c r="G154" s="89">
        <v>0</v>
      </c>
      <c r="H154" s="89">
        <v>1</v>
      </c>
      <c r="I154" s="89">
        <v>0</v>
      </c>
      <c r="J154" s="120">
        <v>1</v>
      </c>
      <c r="K154" s="89">
        <f t="shared" ref="K154:K181" si="4">SUM(P154:S154)</f>
        <v>0</v>
      </c>
      <c r="L154" s="89">
        <v>0</v>
      </c>
      <c r="M154" s="120">
        <v>0</v>
      </c>
      <c r="N154" s="120">
        <v>0</v>
      </c>
      <c r="O154" s="124">
        <f>J154-K154-L154-M154</f>
        <v>1</v>
      </c>
      <c r="P154" s="117">
        <v>0</v>
      </c>
      <c r="Q154" s="117">
        <v>0</v>
      </c>
      <c r="R154" s="117">
        <v>0</v>
      </c>
      <c r="S154" s="117">
        <v>0</v>
      </c>
      <c r="T154" s="117">
        <v>0</v>
      </c>
      <c r="U154" s="104">
        <v>0</v>
      </c>
      <c r="V154" s="118">
        <v>1</v>
      </c>
      <c r="W154" s="118">
        <v>0</v>
      </c>
      <c r="X154" s="118">
        <v>0</v>
      </c>
      <c r="Y154" s="118">
        <v>0</v>
      </c>
      <c r="Z154" s="118">
        <v>0</v>
      </c>
      <c r="AA154" s="104">
        <v>0</v>
      </c>
      <c r="AB154" s="104">
        <v>0</v>
      </c>
      <c r="AC154" s="104">
        <v>0</v>
      </c>
      <c r="AD154" s="104">
        <v>0</v>
      </c>
      <c r="AE154" s="104">
        <v>0</v>
      </c>
      <c r="AF154" s="104">
        <v>0</v>
      </c>
      <c r="AG154" s="104">
        <v>0</v>
      </c>
      <c r="AH154" s="104">
        <v>0</v>
      </c>
      <c r="AI154" s="104">
        <v>0</v>
      </c>
      <c r="AJ154" s="104">
        <v>0</v>
      </c>
      <c r="AK154" s="104">
        <v>0</v>
      </c>
      <c r="AL154" s="117">
        <f t="shared" si="3"/>
        <v>1</v>
      </c>
      <c r="AM154" s="114"/>
      <c r="AN154" s="115"/>
      <c r="AO154" s="115"/>
      <c r="AP154" s="115"/>
      <c r="AQ154" s="115"/>
      <c r="AR154" s="115"/>
      <c r="AS154" s="115"/>
      <c r="AT154" s="115"/>
      <c r="AU154" s="115"/>
      <c r="AV154" s="115"/>
      <c r="AW154" s="115"/>
      <c r="AX154" s="115"/>
      <c r="AY154" s="115"/>
      <c r="AZ154" s="115"/>
      <c r="BA154" s="115"/>
      <c r="BB154" s="115"/>
      <c r="BC154" s="115"/>
      <c r="BD154" s="115"/>
      <c r="BE154" s="115"/>
      <c r="BF154" s="115"/>
      <c r="BG154" s="115"/>
      <c r="BH154" s="115"/>
      <c r="BI154" s="115"/>
      <c r="BJ154" s="115"/>
      <c r="BK154" s="115"/>
      <c r="BL154" s="115"/>
      <c r="BM154" s="115"/>
      <c r="BN154" s="115"/>
      <c r="BO154" s="115"/>
      <c r="BP154" s="115"/>
      <c r="BQ154" s="115"/>
      <c r="BR154" s="115"/>
      <c r="BS154" s="115"/>
      <c r="BT154" s="115"/>
      <c r="BU154" s="115"/>
      <c r="BV154" s="115"/>
      <c r="BW154" s="115"/>
      <c r="BX154" s="115"/>
      <c r="BY154" s="115"/>
      <c r="BZ154" s="115"/>
      <c r="CA154" s="115"/>
      <c r="CB154" s="115"/>
      <c r="CC154" s="115"/>
      <c r="CD154" s="115"/>
      <c r="CE154" s="115"/>
    </row>
    <row r="155" spans="1:83" s="122" customFormat="1" x14ac:dyDescent="0.3">
      <c r="A155" s="157" t="s">
        <v>110</v>
      </c>
      <c r="B155" s="89" t="s">
        <v>622</v>
      </c>
      <c r="C155" s="89" t="s">
        <v>113</v>
      </c>
      <c r="D155" s="89" t="s">
        <v>623</v>
      </c>
      <c r="E155" s="108">
        <v>45412</v>
      </c>
      <c r="F155" s="108">
        <f t="shared" si="2"/>
        <v>46507</v>
      </c>
      <c r="G155" s="86">
        <v>0</v>
      </c>
      <c r="H155" s="89">
        <v>0</v>
      </c>
      <c r="I155" s="89">
        <v>0</v>
      </c>
      <c r="J155" s="89">
        <v>0</v>
      </c>
      <c r="K155" s="89">
        <f t="shared" si="4"/>
        <v>0</v>
      </c>
      <c r="L155" s="89">
        <v>0</v>
      </c>
      <c r="M155" s="120">
        <v>0</v>
      </c>
      <c r="N155" s="120">
        <v>0</v>
      </c>
      <c r="O155" s="124">
        <f>J155-K155-L155-M155</f>
        <v>0</v>
      </c>
      <c r="P155" s="117">
        <v>0</v>
      </c>
      <c r="Q155" s="117">
        <v>0</v>
      </c>
      <c r="R155" s="117">
        <v>0</v>
      </c>
      <c r="S155" s="117">
        <v>0</v>
      </c>
      <c r="T155" s="117">
        <v>0</v>
      </c>
      <c r="U155" s="117">
        <v>0</v>
      </c>
      <c r="V155" s="118">
        <v>0</v>
      </c>
      <c r="W155" s="118">
        <v>0</v>
      </c>
      <c r="X155" s="118">
        <v>0</v>
      </c>
      <c r="Y155" s="118">
        <v>0</v>
      </c>
      <c r="Z155" s="118">
        <v>0</v>
      </c>
      <c r="AA155" s="104">
        <v>0</v>
      </c>
      <c r="AB155" s="104">
        <v>0</v>
      </c>
      <c r="AC155" s="104">
        <v>0</v>
      </c>
      <c r="AD155" s="104">
        <v>0</v>
      </c>
      <c r="AE155" s="104">
        <v>0</v>
      </c>
      <c r="AF155" s="104">
        <v>0</v>
      </c>
      <c r="AG155" s="104">
        <v>0</v>
      </c>
      <c r="AH155" s="104">
        <v>0</v>
      </c>
      <c r="AI155" s="104">
        <v>0</v>
      </c>
      <c r="AJ155" s="104">
        <v>0</v>
      </c>
      <c r="AK155" s="104">
        <v>0</v>
      </c>
      <c r="AL155" s="117">
        <f t="shared" si="3"/>
        <v>0</v>
      </c>
      <c r="AM155" s="114"/>
      <c r="AN155" s="115"/>
      <c r="AO155" s="115"/>
      <c r="AP155" s="115"/>
      <c r="AQ155" s="115"/>
      <c r="AR155" s="115"/>
      <c r="AS155" s="115"/>
      <c r="AT155" s="115"/>
      <c r="AU155" s="115"/>
      <c r="AV155" s="115"/>
      <c r="AW155" s="115"/>
      <c r="AX155" s="115"/>
      <c r="AY155" s="115"/>
      <c r="AZ155" s="115"/>
      <c r="BA155" s="115"/>
      <c r="BB155" s="115"/>
      <c r="BC155" s="115"/>
      <c r="BD155" s="115"/>
      <c r="BE155" s="115"/>
      <c r="BF155" s="115"/>
      <c r="BG155" s="115"/>
      <c r="BH155" s="115"/>
      <c r="BI155" s="115"/>
      <c r="BJ155" s="115"/>
      <c r="BK155" s="115"/>
      <c r="BL155" s="115"/>
      <c r="BM155" s="115"/>
      <c r="BN155" s="115"/>
      <c r="BO155" s="115"/>
      <c r="BP155" s="115"/>
      <c r="BQ155" s="115"/>
      <c r="BR155" s="115"/>
      <c r="BS155" s="115"/>
      <c r="BT155" s="115"/>
      <c r="BU155" s="115"/>
      <c r="BV155" s="115"/>
      <c r="BW155" s="115"/>
      <c r="BX155" s="115"/>
      <c r="BY155" s="115"/>
      <c r="BZ155" s="115"/>
      <c r="CA155" s="115"/>
      <c r="CB155" s="115"/>
      <c r="CC155" s="115"/>
      <c r="CD155" s="115"/>
      <c r="CE155" s="115"/>
    </row>
    <row r="156" spans="1:83" s="122" customFormat="1" x14ac:dyDescent="0.3">
      <c r="A156" s="157" t="s">
        <v>110</v>
      </c>
      <c r="B156" s="89" t="s">
        <v>626</v>
      </c>
      <c r="C156" s="89" t="s">
        <v>113</v>
      </c>
      <c r="D156" s="89" t="s">
        <v>627</v>
      </c>
      <c r="E156" s="108">
        <v>45393</v>
      </c>
      <c r="F156" s="108">
        <f t="shared" si="2"/>
        <v>46488</v>
      </c>
      <c r="G156" s="86">
        <v>0</v>
      </c>
      <c r="H156" s="89">
        <v>0</v>
      </c>
      <c r="I156" s="89">
        <v>1</v>
      </c>
      <c r="J156" s="89">
        <f>SUM(U156:Z156)</f>
        <v>1</v>
      </c>
      <c r="K156" s="89">
        <f t="shared" si="4"/>
        <v>0</v>
      </c>
      <c r="L156" s="89">
        <v>0</v>
      </c>
      <c r="M156" s="120">
        <v>0</v>
      </c>
      <c r="N156" s="120">
        <v>0</v>
      </c>
      <c r="O156" s="124">
        <f>J156-K156-L156-M156</f>
        <v>1</v>
      </c>
      <c r="P156" s="117">
        <v>0</v>
      </c>
      <c r="Q156" s="117">
        <v>0</v>
      </c>
      <c r="R156" s="117">
        <v>0</v>
      </c>
      <c r="S156" s="117">
        <v>0</v>
      </c>
      <c r="T156" s="117">
        <v>0</v>
      </c>
      <c r="U156" s="104">
        <v>0</v>
      </c>
      <c r="V156" s="118">
        <v>1</v>
      </c>
      <c r="W156" s="118">
        <v>0</v>
      </c>
      <c r="X156" s="118">
        <v>0</v>
      </c>
      <c r="Y156" s="118">
        <v>0</v>
      </c>
      <c r="Z156" s="118">
        <v>0</v>
      </c>
      <c r="AA156" s="104">
        <v>0</v>
      </c>
      <c r="AB156" s="104">
        <v>0</v>
      </c>
      <c r="AC156" s="104">
        <v>0</v>
      </c>
      <c r="AD156" s="104">
        <v>0</v>
      </c>
      <c r="AE156" s="104">
        <v>0</v>
      </c>
      <c r="AF156" s="104">
        <v>0</v>
      </c>
      <c r="AG156" s="104">
        <v>0</v>
      </c>
      <c r="AH156" s="104">
        <v>0</v>
      </c>
      <c r="AI156" s="104">
        <v>0</v>
      </c>
      <c r="AJ156" s="104">
        <v>0</v>
      </c>
      <c r="AK156" s="104">
        <v>0</v>
      </c>
      <c r="AL156" s="117">
        <f t="shared" si="3"/>
        <v>1</v>
      </c>
      <c r="AM156" s="114"/>
      <c r="AN156" s="115"/>
      <c r="AO156" s="115"/>
      <c r="AP156" s="115"/>
      <c r="AQ156" s="115"/>
      <c r="AR156" s="115"/>
      <c r="AS156" s="115"/>
      <c r="AT156" s="115"/>
      <c r="AU156" s="115"/>
      <c r="AV156" s="115"/>
      <c r="AW156" s="115"/>
      <c r="AX156" s="115"/>
      <c r="AY156" s="115"/>
      <c r="AZ156" s="115"/>
      <c r="BA156" s="115"/>
      <c r="BB156" s="115"/>
      <c r="BC156" s="115"/>
      <c r="BD156" s="115"/>
      <c r="BE156" s="115"/>
      <c r="BF156" s="115"/>
      <c r="BG156" s="115"/>
      <c r="BH156" s="115"/>
      <c r="BI156" s="115"/>
      <c r="BJ156" s="115"/>
      <c r="BK156" s="115"/>
      <c r="BL156" s="115"/>
      <c r="BM156" s="115"/>
      <c r="BN156" s="115"/>
      <c r="BO156" s="115"/>
      <c r="BP156" s="115"/>
      <c r="BQ156" s="115"/>
      <c r="BR156" s="115"/>
      <c r="BS156" s="115"/>
      <c r="BT156" s="115"/>
      <c r="BU156" s="115"/>
      <c r="BV156" s="115"/>
      <c r="BW156" s="115"/>
      <c r="BX156" s="115"/>
      <c r="BY156" s="115"/>
      <c r="BZ156" s="115"/>
      <c r="CA156" s="115"/>
      <c r="CB156" s="115"/>
      <c r="CC156" s="115"/>
      <c r="CD156" s="115"/>
      <c r="CE156" s="115"/>
    </row>
    <row r="157" spans="1:83" s="122" customFormat="1" x14ac:dyDescent="0.3">
      <c r="A157" s="157" t="s">
        <v>110</v>
      </c>
      <c r="B157" s="89" t="s">
        <v>629</v>
      </c>
      <c r="C157" s="89" t="s">
        <v>181</v>
      </c>
      <c r="D157" s="89" t="s">
        <v>630</v>
      </c>
      <c r="E157" s="108">
        <v>45405</v>
      </c>
      <c r="F157" s="108">
        <f t="shared" si="2"/>
        <v>46500</v>
      </c>
      <c r="G157" s="86">
        <v>0</v>
      </c>
      <c r="H157" s="89">
        <v>0</v>
      </c>
      <c r="I157" s="89">
        <v>1</v>
      </c>
      <c r="J157" s="89">
        <v>1</v>
      </c>
      <c r="K157" s="89">
        <f t="shared" si="4"/>
        <v>0</v>
      </c>
      <c r="L157" s="89">
        <v>0</v>
      </c>
      <c r="M157" s="120">
        <v>0</v>
      </c>
      <c r="N157" s="120">
        <v>0</v>
      </c>
      <c r="O157" s="124">
        <v>1</v>
      </c>
      <c r="P157" s="117">
        <v>0</v>
      </c>
      <c r="Q157" s="117">
        <v>0</v>
      </c>
      <c r="R157" s="117">
        <v>0</v>
      </c>
      <c r="S157" s="117">
        <v>0</v>
      </c>
      <c r="T157" s="117">
        <v>0</v>
      </c>
      <c r="U157" s="104">
        <v>0</v>
      </c>
      <c r="V157" s="118">
        <v>2</v>
      </c>
      <c r="W157" s="118">
        <v>0</v>
      </c>
      <c r="X157" s="118">
        <v>0</v>
      </c>
      <c r="Y157" s="118">
        <v>0</v>
      </c>
      <c r="Z157" s="118">
        <v>0</v>
      </c>
      <c r="AA157" s="104">
        <v>0</v>
      </c>
      <c r="AB157" s="104">
        <v>0</v>
      </c>
      <c r="AC157" s="104">
        <v>0</v>
      </c>
      <c r="AD157" s="104">
        <v>0</v>
      </c>
      <c r="AE157" s="104">
        <v>0</v>
      </c>
      <c r="AF157" s="104">
        <v>0</v>
      </c>
      <c r="AG157" s="104">
        <v>0</v>
      </c>
      <c r="AH157" s="104">
        <v>0</v>
      </c>
      <c r="AI157" s="104">
        <v>0</v>
      </c>
      <c r="AJ157" s="104">
        <v>0</v>
      </c>
      <c r="AK157" s="104">
        <v>0</v>
      </c>
      <c r="AL157" s="117">
        <f t="shared" si="3"/>
        <v>2</v>
      </c>
      <c r="AM157" s="114"/>
      <c r="AN157" s="115"/>
      <c r="AO157" s="115"/>
      <c r="AP157" s="115"/>
      <c r="AQ157" s="115"/>
      <c r="AR157" s="115"/>
      <c r="AS157" s="115"/>
      <c r="AT157" s="115"/>
      <c r="AU157" s="115"/>
      <c r="AV157" s="115"/>
      <c r="AW157" s="115"/>
      <c r="AX157" s="115"/>
      <c r="AY157" s="115"/>
      <c r="AZ157" s="115"/>
      <c r="BA157" s="115"/>
      <c r="BB157" s="115"/>
      <c r="BC157" s="115"/>
      <c r="BD157" s="115"/>
      <c r="BE157" s="115"/>
      <c r="BF157" s="115"/>
      <c r="BG157" s="115"/>
      <c r="BH157" s="115"/>
      <c r="BI157" s="115"/>
      <c r="BJ157" s="115"/>
      <c r="BK157" s="115"/>
      <c r="BL157" s="115"/>
      <c r="BM157" s="115"/>
      <c r="BN157" s="115"/>
      <c r="BO157" s="115"/>
      <c r="BP157" s="115"/>
      <c r="BQ157" s="115"/>
      <c r="BR157" s="115"/>
      <c r="BS157" s="115"/>
      <c r="BT157" s="115"/>
      <c r="BU157" s="115"/>
      <c r="BV157" s="115"/>
      <c r="BW157" s="115"/>
      <c r="BX157" s="115"/>
      <c r="BY157" s="115"/>
      <c r="BZ157" s="115"/>
      <c r="CA157" s="115"/>
      <c r="CB157" s="115"/>
      <c r="CC157" s="115"/>
      <c r="CD157" s="115"/>
      <c r="CE157" s="115"/>
    </row>
    <row r="158" spans="1:83" s="122" customFormat="1" x14ac:dyDescent="0.3">
      <c r="A158" s="157" t="s">
        <v>110</v>
      </c>
      <c r="B158" s="89" t="s">
        <v>635</v>
      </c>
      <c r="C158" s="89" t="s">
        <v>113</v>
      </c>
      <c r="D158" s="89" t="s">
        <v>636</v>
      </c>
      <c r="E158" s="108">
        <v>45425</v>
      </c>
      <c r="F158" s="108">
        <f t="shared" ref="F158:F189" si="5">DATE(YEAR(E158)+3,MONTH(E158),DAY(E158))</f>
        <v>46520</v>
      </c>
      <c r="G158" s="86">
        <v>0</v>
      </c>
      <c r="H158" s="89">
        <v>0</v>
      </c>
      <c r="I158" s="89">
        <v>1</v>
      </c>
      <c r="J158" s="89">
        <f t="shared" ref="J158:J164" si="6">SUM(U158:Z158)</f>
        <v>1</v>
      </c>
      <c r="K158" s="89">
        <f t="shared" si="4"/>
        <v>0</v>
      </c>
      <c r="L158" s="89">
        <v>0</v>
      </c>
      <c r="M158" s="120">
        <v>0</v>
      </c>
      <c r="N158" s="120">
        <v>0</v>
      </c>
      <c r="O158" s="124">
        <f t="shared" ref="O158:O164" si="7">J158-K158-L158-M158</f>
        <v>1</v>
      </c>
      <c r="P158" s="117">
        <v>0</v>
      </c>
      <c r="Q158" s="117">
        <v>0</v>
      </c>
      <c r="R158" s="117">
        <v>0</v>
      </c>
      <c r="S158" s="117">
        <v>0</v>
      </c>
      <c r="T158" s="117">
        <v>0</v>
      </c>
      <c r="U158" s="104">
        <v>0</v>
      </c>
      <c r="V158" s="118">
        <v>1</v>
      </c>
      <c r="W158" s="118">
        <v>0</v>
      </c>
      <c r="X158" s="118">
        <v>0</v>
      </c>
      <c r="Y158" s="118">
        <v>0</v>
      </c>
      <c r="Z158" s="118">
        <v>0</v>
      </c>
      <c r="AA158" s="104">
        <v>0</v>
      </c>
      <c r="AB158" s="104">
        <v>0</v>
      </c>
      <c r="AC158" s="104">
        <v>0</v>
      </c>
      <c r="AD158" s="104">
        <v>0</v>
      </c>
      <c r="AE158" s="104">
        <v>0</v>
      </c>
      <c r="AF158" s="104">
        <v>0</v>
      </c>
      <c r="AG158" s="104">
        <v>0</v>
      </c>
      <c r="AH158" s="104">
        <v>0</v>
      </c>
      <c r="AI158" s="104">
        <v>0</v>
      </c>
      <c r="AJ158" s="104">
        <v>0</v>
      </c>
      <c r="AK158" s="104">
        <v>0</v>
      </c>
      <c r="AL158" s="117">
        <f t="shared" si="3"/>
        <v>1</v>
      </c>
      <c r="AM158" s="114"/>
      <c r="AN158" s="115"/>
      <c r="AO158" s="115"/>
      <c r="AP158" s="115"/>
      <c r="AQ158" s="115"/>
      <c r="AR158" s="115"/>
      <c r="AS158" s="115"/>
      <c r="AT158" s="115"/>
      <c r="AU158" s="115"/>
      <c r="AV158" s="115"/>
      <c r="AW158" s="115"/>
      <c r="AX158" s="115"/>
      <c r="AY158" s="115"/>
      <c r="AZ158" s="115"/>
      <c r="BA158" s="115"/>
      <c r="BB158" s="115"/>
      <c r="BC158" s="115"/>
      <c r="BD158" s="115"/>
      <c r="BE158" s="115"/>
      <c r="BF158" s="115"/>
      <c r="BG158" s="115"/>
      <c r="BH158" s="115"/>
      <c r="BI158" s="115"/>
      <c r="BJ158" s="115"/>
      <c r="BK158" s="115"/>
      <c r="BL158" s="115"/>
      <c r="BM158" s="115"/>
      <c r="BN158" s="115"/>
      <c r="BO158" s="115"/>
      <c r="BP158" s="115"/>
      <c r="BQ158" s="115"/>
      <c r="BR158" s="115"/>
      <c r="BS158" s="115"/>
      <c r="BT158" s="115"/>
      <c r="BU158" s="115"/>
      <c r="BV158" s="115"/>
      <c r="BW158" s="115"/>
      <c r="BX158" s="115"/>
      <c r="BY158" s="115"/>
      <c r="BZ158" s="115"/>
      <c r="CA158" s="115"/>
      <c r="CB158" s="115"/>
      <c r="CC158" s="115"/>
      <c r="CD158" s="115"/>
      <c r="CE158" s="115"/>
    </row>
    <row r="159" spans="1:83" s="122" customFormat="1" x14ac:dyDescent="0.3">
      <c r="A159" s="157" t="s">
        <v>110</v>
      </c>
      <c r="B159" s="89" t="s">
        <v>641</v>
      </c>
      <c r="C159" s="89" t="s">
        <v>113</v>
      </c>
      <c r="D159" s="89" t="s">
        <v>642</v>
      </c>
      <c r="E159" s="108">
        <v>45455</v>
      </c>
      <c r="F159" s="108">
        <f t="shared" si="5"/>
        <v>46550</v>
      </c>
      <c r="G159" s="86">
        <v>0</v>
      </c>
      <c r="H159" s="89">
        <v>0</v>
      </c>
      <c r="I159" s="89">
        <v>5</v>
      </c>
      <c r="J159" s="104">
        <f t="shared" si="6"/>
        <v>5</v>
      </c>
      <c r="K159" s="89">
        <f t="shared" si="4"/>
        <v>0</v>
      </c>
      <c r="L159" s="89">
        <v>0</v>
      </c>
      <c r="M159" s="120">
        <v>0</v>
      </c>
      <c r="N159" s="120">
        <v>0</v>
      </c>
      <c r="O159" s="124">
        <f t="shared" si="7"/>
        <v>5</v>
      </c>
      <c r="P159" s="117">
        <v>0</v>
      </c>
      <c r="Q159" s="117">
        <v>0</v>
      </c>
      <c r="R159" s="117">
        <v>0</v>
      </c>
      <c r="S159" s="117">
        <v>0</v>
      </c>
      <c r="T159" s="117">
        <v>0</v>
      </c>
      <c r="U159" s="104">
        <v>0</v>
      </c>
      <c r="V159" s="118">
        <v>5</v>
      </c>
      <c r="W159" s="118">
        <v>0</v>
      </c>
      <c r="X159" s="118">
        <v>0</v>
      </c>
      <c r="Y159" s="118">
        <v>0</v>
      </c>
      <c r="Z159" s="118">
        <v>0</v>
      </c>
      <c r="AA159" s="104">
        <v>0</v>
      </c>
      <c r="AB159" s="104">
        <v>0</v>
      </c>
      <c r="AC159" s="104">
        <v>0</v>
      </c>
      <c r="AD159" s="104">
        <v>0</v>
      </c>
      <c r="AE159" s="104">
        <v>0</v>
      </c>
      <c r="AF159" s="104">
        <v>0</v>
      </c>
      <c r="AG159" s="104">
        <v>0</v>
      </c>
      <c r="AH159" s="104">
        <v>0</v>
      </c>
      <c r="AI159" s="104">
        <v>0</v>
      </c>
      <c r="AJ159" s="104">
        <v>0</v>
      </c>
      <c r="AK159" s="104">
        <v>0</v>
      </c>
      <c r="AL159" s="117">
        <f t="shared" si="3"/>
        <v>5</v>
      </c>
      <c r="AM159" s="114"/>
      <c r="AN159" s="115"/>
      <c r="AO159" s="115"/>
      <c r="AP159" s="115"/>
      <c r="AQ159" s="115"/>
      <c r="AR159" s="115"/>
      <c r="AS159" s="115"/>
      <c r="AT159" s="115"/>
      <c r="AU159" s="115"/>
      <c r="AV159" s="115"/>
      <c r="AW159" s="115"/>
      <c r="AX159" s="115"/>
      <c r="AY159" s="115"/>
      <c r="AZ159" s="115"/>
      <c r="BA159" s="115"/>
      <c r="BB159" s="115"/>
      <c r="BC159" s="115"/>
      <c r="BD159" s="115"/>
      <c r="BE159" s="115"/>
      <c r="BF159" s="115"/>
      <c r="BG159" s="115"/>
      <c r="BH159" s="115"/>
      <c r="BI159" s="115"/>
      <c r="BJ159" s="115"/>
      <c r="BK159" s="115"/>
      <c r="BL159" s="115"/>
      <c r="BM159" s="115"/>
      <c r="BN159" s="115"/>
      <c r="BO159" s="115"/>
      <c r="BP159" s="115"/>
      <c r="BQ159" s="115"/>
      <c r="BR159" s="115"/>
      <c r="BS159" s="115"/>
      <c r="BT159" s="115"/>
      <c r="BU159" s="115"/>
      <c r="BV159" s="115"/>
      <c r="BW159" s="115"/>
      <c r="BX159" s="115"/>
      <c r="BY159" s="115"/>
      <c r="BZ159" s="115"/>
      <c r="CA159" s="115"/>
      <c r="CB159" s="115"/>
      <c r="CC159" s="115"/>
      <c r="CD159" s="115"/>
      <c r="CE159" s="115"/>
    </row>
    <row r="160" spans="1:83" s="122" customFormat="1" x14ac:dyDescent="0.3">
      <c r="A160" s="157" t="s">
        <v>110</v>
      </c>
      <c r="B160" s="89" t="s">
        <v>637</v>
      </c>
      <c r="C160" s="89" t="s">
        <v>113</v>
      </c>
      <c r="D160" s="89" t="s">
        <v>638</v>
      </c>
      <c r="E160" s="108">
        <v>45432</v>
      </c>
      <c r="F160" s="108">
        <f t="shared" si="5"/>
        <v>46527</v>
      </c>
      <c r="G160" s="86">
        <v>0</v>
      </c>
      <c r="H160" s="89">
        <v>0</v>
      </c>
      <c r="I160" s="89">
        <v>1</v>
      </c>
      <c r="J160" s="89">
        <f t="shared" si="6"/>
        <v>1</v>
      </c>
      <c r="K160" s="89">
        <f t="shared" si="4"/>
        <v>0</v>
      </c>
      <c r="L160" s="89">
        <v>0</v>
      </c>
      <c r="M160" s="120">
        <v>0</v>
      </c>
      <c r="N160" s="120">
        <v>0</v>
      </c>
      <c r="O160" s="124">
        <f t="shared" si="7"/>
        <v>1</v>
      </c>
      <c r="P160" s="117">
        <v>0</v>
      </c>
      <c r="Q160" s="117">
        <v>0</v>
      </c>
      <c r="R160" s="117">
        <v>0</v>
      </c>
      <c r="S160" s="117">
        <v>0</v>
      </c>
      <c r="T160" s="117">
        <v>0</v>
      </c>
      <c r="U160" s="104">
        <v>0</v>
      </c>
      <c r="V160" s="118">
        <v>0</v>
      </c>
      <c r="W160" s="118">
        <v>1</v>
      </c>
      <c r="X160" s="118">
        <v>0</v>
      </c>
      <c r="Y160" s="118">
        <v>0</v>
      </c>
      <c r="Z160" s="118">
        <v>0</v>
      </c>
      <c r="AA160" s="104">
        <v>0</v>
      </c>
      <c r="AB160" s="104">
        <v>0</v>
      </c>
      <c r="AC160" s="104">
        <v>0</v>
      </c>
      <c r="AD160" s="104">
        <v>0</v>
      </c>
      <c r="AE160" s="104">
        <v>0</v>
      </c>
      <c r="AF160" s="104">
        <v>0</v>
      </c>
      <c r="AG160" s="104">
        <v>0</v>
      </c>
      <c r="AH160" s="104">
        <v>0</v>
      </c>
      <c r="AI160" s="104">
        <v>0</v>
      </c>
      <c r="AJ160" s="104">
        <v>0</v>
      </c>
      <c r="AK160" s="104">
        <v>0</v>
      </c>
      <c r="AL160" s="117">
        <f t="shared" si="3"/>
        <v>1</v>
      </c>
      <c r="AM160" s="114"/>
      <c r="AN160" s="115"/>
      <c r="AO160" s="115"/>
      <c r="AP160" s="115"/>
      <c r="AQ160" s="115"/>
      <c r="AR160" s="115"/>
      <c r="AS160" s="115"/>
      <c r="AT160" s="115"/>
      <c r="AU160" s="115"/>
      <c r="AV160" s="115"/>
      <c r="AW160" s="115"/>
      <c r="AX160" s="115"/>
      <c r="AY160" s="115"/>
      <c r="AZ160" s="115"/>
      <c r="BA160" s="115"/>
      <c r="BB160" s="115"/>
      <c r="BC160" s="115"/>
      <c r="BD160" s="115"/>
      <c r="BE160" s="115"/>
      <c r="BF160" s="115"/>
      <c r="BG160" s="115"/>
      <c r="BH160" s="115"/>
      <c r="BI160" s="115"/>
      <c r="BJ160" s="115"/>
      <c r="BK160" s="115"/>
      <c r="BL160" s="115"/>
      <c r="BM160" s="115"/>
      <c r="BN160" s="115"/>
      <c r="BO160" s="115"/>
      <c r="BP160" s="115"/>
      <c r="BQ160" s="115"/>
      <c r="BR160" s="115"/>
      <c r="BS160" s="115"/>
      <c r="BT160" s="115"/>
      <c r="BU160" s="115"/>
      <c r="BV160" s="115"/>
      <c r="BW160" s="115"/>
      <c r="BX160" s="115"/>
      <c r="BY160" s="115"/>
      <c r="BZ160" s="115"/>
      <c r="CA160" s="115"/>
      <c r="CB160" s="115"/>
      <c r="CC160" s="115"/>
      <c r="CD160" s="115"/>
      <c r="CE160" s="115"/>
    </row>
    <row r="161" spans="1:83" s="122" customFormat="1" x14ac:dyDescent="0.3">
      <c r="A161" s="157" t="s">
        <v>110</v>
      </c>
      <c r="B161" s="89" t="s">
        <v>639</v>
      </c>
      <c r="C161" s="89" t="s">
        <v>181</v>
      </c>
      <c r="D161" s="89" t="s">
        <v>640</v>
      </c>
      <c r="E161" s="108">
        <v>45442</v>
      </c>
      <c r="F161" s="108">
        <f t="shared" si="5"/>
        <v>46537</v>
      </c>
      <c r="G161" s="86">
        <v>0</v>
      </c>
      <c r="H161" s="89">
        <v>0</v>
      </c>
      <c r="I161" s="89">
        <v>1</v>
      </c>
      <c r="J161" s="89">
        <f t="shared" si="6"/>
        <v>1</v>
      </c>
      <c r="K161" s="89">
        <f t="shared" si="4"/>
        <v>0</v>
      </c>
      <c r="L161" s="89">
        <v>0</v>
      </c>
      <c r="M161" s="120">
        <v>0</v>
      </c>
      <c r="N161" s="120">
        <v>0</v>
      </c>
      <c r="O161" s="124">
        <f t="shared" si="7"/>
        <v>1</v>
      </c>
      <c r="P161" s="117">
        <v>0</v>
      </c>
      <c r="Q161" s="117">
        <v>0</v>
      </c>
      <c r="R161" s="117">
        <v>0</v>
      </c>
      <c r="S161" s="117">
        <v>0</v>
      </c>
      <c r="T161" s="117">
        <v>0</v>
      </c>
      <c r="U161" s="104">
        <v>0</v>
      </c>
      <c r="V161" s="118">
        <v>0</v>
      </c>
      <c r="W161" s="118">
        <v>1</v>
      </c>
      <c r="X161" s="118">
        <v>0</v>
      </c>
      <c r="Y161" s="118">
        <v>0</v>
      </c>
      <c r="Z161" s="118">
        <v>0</v>
      </c>
      <c r="AA161" s="104">
        <v>0</v>
      </c>
      <c r="AB161" s="104">
        <v>0</v>
      </c>
      <c r="AC161" s="104">
        <v>0</v>
      </c>
      <c r="AD161" s="104">
        <v>0</v>
      </c>
      <c r="AE161" s="104">
        <v>0</v>
      </c>
      <c r="AF161" s="104">
        <v>0</v>
      </c>
      <c r="AG161" s="104">
        <v>0</v>
      </c>
      <c r="AH161" s="104">
        <v>0</v>
      </c>
      <c r="AI161" s="104">
        <v>0</v>
      </c>
      <c r="AJ161" s="104">
        <v>0</v>
      </c>
      <c r="AK161" s="104">
        <v>0</v>
      </c>
      <c r="AL161" s="117">
        <f t="shared" si="3"/>
        <v>1</v>
      </c>
      <c r="AM161" s="114"/>
      <c r="AN161" s="115"/>
      <c r="AO161" s="115"/>
      <c r="AP161" s="115"/>
      <c r="AQ161" s="115"/>
      <c r="AR161" s="115"/>
      <c r="AS161" s="115"/>
      <c r="AT161" s="115"/>
      <c r="AU161" s="115"/>
      <c r="AV161" s="115"/>
      <c r="AW161" s="115"/>
      <c r="AX161" s="115"/>
      <c r="AY161" s="115"/>
      <c r="AZ161" s="115"/>
      <c r="BA161" s="115"/>
      <c r="BB161" s="115"/>
      <c r="BC161" s="115"/>
      <c r="BD161" s="115"/>
      <c r="BE161" s="115"/>
      <c r="BF161" s="115"/>
      <c r="BG161" s="115"/>
      <c r="BH161" s="115"/>
      <c r="BI161" s="115"/>
      <c r="BJ161" s="115"/>
      <c r="BK161" s="115"/>
      <c r="BL161" s="115"/>
      <c r="BM161" s="115"/>
      <c r="BN161" s="115"/>
      <c r="BO161" s="115"/>
      <c r="BP161" s="115"/>
      <c r="BQ161" s="115"/>
      <c r="BR161" s="115"/>
      <c r="BS161" s="115"/>
      <c r="BT161" s="115"/>
      <c r="BU161" s="115"/>
      <c r="BV161" s="115"/>
      <c r="BW161" s="115"/>
      <c r="BX161" s="115"/>
      <c r="BY161" s="115"/>
      <c r="BZ161" s="115"/>
      <c r="CA161" s="115"/>
      <c r="CB161" s="115"/>
      <c r="CC161" s="115"/>
      <c r="CD161" s="115"/>
      <c r="CE161" s="115"/>
    </row>
    <row r="162" spans="1:83" s="122" customFormat="1" x14ac:dyDescent="0.3">
      <c r="A162" s="157" t="s">
        <v>110</v>
      </c>
      <c r="B162" s="89" t="s">
        <v>669</v>
      </c>
      <c r="C162" s="89" t="s">
        <v>113</v>
      </c>
      <c r="D162" s="89" t="s">
        <v>670</v>
      </c>
      <c r="E162" s="108">
        <v>45548</v>
      </c>
      <c r="F162" s="108">
        <f t="shared" si="5"/>
        <v>46643</v>
      </c>
      <c r="G162" s="86">
        <v>0</v>
      </c>
      <c r="H162" s="89">
        <v>0</v>
      </c>
      <c r="I162" s="89">
        <v>3</v>
      </c>
      <c r="J162" s="89">
        <f t="shared" si="6"/>
        <v>3</v>
      </c>
      <c r="K162" s="89">
        <f t="shared" si="4"/>
        <v>0</v>
      </c>
      <c r="L162" s="89">
        <v>0</v>
      </c>
      <c r="M162" s="120">
        <v>0</v>
      </c>
      <c r="N162" s="120">
        <v>0</v>
      </c>
      <c r="O162" s="124">
        <f t="shared" si="7"/>
        <v>3</v>
      </c>
      <c r="P162" s="117">
        <v>0</v>
      </c>
      <c r="Q162" s="117">
        <v>0</v>
      </c>
      <c r="R162" s="117">
        <v>0</v>
      </c>
      <c r="S162" s="117">
        <v>0</v>
      </c>
      <c r="T162" s="117">
        <v>0</v>
      </c>
      <c r="U162" s="104">
        <v>0</v>
      </c>
      <c r="V162" s="118">
        <v>3</v>
      </c>
      <c r="W162" s="118">
        <v>0</v>
      </c>
      <c r="X162" s="118">
        <v>0</v>
      </c>
      <c r="Y162" s="118">
        <v>0</v>
      </c>
      <c r="Z162" s="118">
        <v>0</v>
      </c>
      <c r="AA162" s="104">
        <v>0</v>
      </c>
      <c r="AB162" s="104">
        <v>0</v>
      </c>
      <c r="AC162" s="104">
        <v>0</v>
      </c>
      <c r="AD162" s="104">
        <v>0</v>
      </c>
      <c r="AE162" s="104">
        <v>0</v>
      </c>
      <c r="AF162" s="104">
        <v>0</v>
      </c>
      <c r="AG162" s="104">
        <v>0</v>
      </c>
      <c r="AH162" s="104">
        <v>0</v>
      </c>
      <c r="AI162" s="104">
        <v>0</v>
      </c>
      <c r="AJ162" s="104">
        <v>0</v>
      </c>
      <c r="AK162" s="104">
        <v>0</v>
      </c>
      <c r="AL162" s="117">
        <f t="shared" si="3"/>
        <v>3</v>
      </c>
      <c r="AM162" s="114"/>
      <c r="AN162" s="115"/>
      <c r="AO162" s="115"/>
      <c r="AP162" s="115"/>
      <c r="AQ162" s="115"/>
      <c r="AR162" s="115"/>
      <c r="AS162" s="115"/>
      <c r="AT162" s="115"/>
      <c r="AU162" s="115"/>
      <c r="AV162" s="115"/>
      <c r="AW162" s="115"/>
      <c r="AX162" s="115"/>
      <c r="AY162" s="115"/>
      <c r="AZ162" s="115"/>
      <c r="BA162" s="115"/>
      <c r="BB162" s="115"/>
      <c r="BC162" s="115"/>
      <c r="BD162" s="115"/>
      <c r="BE162" s="115"/>
      <c r="BF162" s="115"/>
      <c r="BG162" s="115"/>
      <c r="BH162" s="115"/>
      <c r="BI162" s="115"/>
      <c r="BJ162" s="115"/>
      <c r="BK162" s="115"/>
      <c r="BL162" s="115"/>
      <c r="BM162" s="115"/>
      <c r="BN162" s="115"/>
      <c r="BO162" s="115"/>
      <c r="BP162" s="115"/>
      <c r="BQ162" s="115"/>
      <c r="BR162" s="115"/>
      <c r="BS162" s="115"/>
      <c r="BT162" s="115"/>
      <c r="BU162" s="115"/>
      <c r="BV162" s="115"/>
      <c r="BW162" s="115"/>
      <c r="BX162" s="115"/>
      <c r="BY162" s="115"/>
      <c r="BZ162" s="115"/>
      <c r="CA162" s="115"/>
      <c r="CB162" s="115"/>
      <c r="CC162" s="115"/>
      <c r="CD162" s="115"/>
      <c r="CE162" s="115"/>
    </row>
    <row r="163" spans="1:83" s="122" customFormat="1" x14ac:dyDescent="0.3">
      <c r="A163" s="157" t="s">
        <v>110</v>
      </c>
      <c r="B163" s="89" t="s">
        <v>643</v>
      </c>
      <c r="C163" s="89" t="s">
        <v>113</v>
      </c>
      <c r="D163" s="89" t="s">
        <v>644</v>
      </c>
      <c r="E163" s="108">
        <v>45464</v>
      </c>
      <c r="F163" s="108">
        <f t="shared" si="5"/>
        <v>46559</v>
      </c>
      <c r="G163" s="89">
        <v>1</v>
      </c>
      <c r="H163" s="89">
        <v>0</v>
      </c>
      <c r="I163" s="89">
        <v>0</v>
      </c>
      <c r="J163" s="89">
        <f t="shared" si="6"/>
        <v>1</v>
      </c>
      <c r="K163" s="89">
        <f t="shared" si="4"/>
        <v>0</v>
      </c>
      <c r="L163" s="89">
        <v>0</v>
      </c>
      <c r="M163" s="120">
        <v>0</v>
      </c>
      <c r="N163" s="120">
        <v>0</v>
      </c>
      <c r="O163" s="124">
        <f t="shared" si="7"/>
        <v>1</v>
      </c>
      <c r="P163" s="117">
        <v>0</v>
      </c>
      <c r="Q163" s="117">
        <v>0</v>
      </c>
      <c r="R163" s="117">
        <v>0</v>
      </c>
      <c r="S163" s="117">
        <v>0</v>
      </c>
      <c r="T163" s="117">
        <v>0</v>
      </c>
      <c r="U163" s="104">
        <v>0</v>
      </c>
      <c r="V163" s="118">
        <v>1</v>
      </c>
      <c r="W163" s="118">
        <v>0</v>
      </c>
      <c r="X163" s="118">
        <v>0</v>
      </c>
      <c r="Y163" s="118">
        <v>0</v>
      </c>
      <c r="Z163" s="118">
        <v>0</v>
      </c>
      <c r="AA163" s="104">
        <v>0</v>
      </c>
      <c r="AB163" s="104">
        <v>0</v>
      </c>
      <c r="AC163" s="104">
        <v>0</v>
      </c>
      <c r="AD163" s="104">
        <v>0</v>
      </c>
      <c r="AE163" s="104">
        <v>0</v>
      </c>
      <c r="AF163" s="104">
        <v>0</v>
      </c>
      <c r="AG163" s="104">
        <v>0</v>
      </c>
      <c r="AH163" s="104">
        <v>0</v>
      </c>
      <c r="AI163" s="104">
        <v>0</v>
      </c>
      <c r="AJ163" s="104">
        <v>0</v>
      </c>
      <c r="AK163" s="104">
        <v>0</v>
      </c>
      <c r="AL163" s="117">
        <f t="shared" si="3"/>
        <v>1</v>
      </c>
      <c r="AM163" s="114"/>
      <c r="AN163" s="115"/>
      <c r="AO163" s="115"/>
      <c r="AP163" s="115"/>
      <c r="AQ163" s="115"/>
      <c r="AR163" s="115"/>
      <c r="AS163" s="115"/>
      <c r="AT163" s="115"/>
      <c r="AU163" s="115"/>
      <c r="AV163" s="115"/>
      <c r="AW163" s="115"/>
      <c r="AX163" s="115"/>
      <c r="AY163" s="115"/>
      <c r="AZ163" s="115"/>
      <c r="BA163" s="115"/>
      <c r="BB163" s="115"/>
      <c r="BC163" s="115"/>
      <c r="BD163" s="115"/>
      <c r="BE163" s="115"/>
      <c r="BF163" s="115"/>
      <c r="BG163" s="115"/>
      <c r="BH163" s="115"/>
      <c r="BI163" s="115"/>
      <c r="BJ163" s="115"/>
      <c r="BK163" s="115"/>
      <c r="BL163" s="115"/>
      <c r="BM163" s="115"/>
      <c r="BN163" s="115"/>
      <c r="BO163" s="115"/>
      <c r="BP163" s="115"/>
      <c r="BQ163" s="115"/>
      <c r="BR163" s="115"/>
      <c r="BS163" s="115"/>
      <c r="BT163" s="115"/>
      <c r="BU163" s="115"/>
      <c r="BV163" s="115"/>
      <c r="BW163" s="115"/>
      <c r="BX163" s="115"/>
      <c r="BY163" s="115"/>
      <c r="BZ163" s="115"/>
      <c r="CA163" s="115"/>
      <c r="CB163" s="115"/>
      <c r="CC163" s="115"/>
      <c r="CD163" s="115"/>
      <c r="CE163" s="115"/>
    </row>
    <row r="164" spans="1:83" s="122" customFormat="1" x14ac:dyDescent="0.3">
      <c r="A164" s="157" t="s">
        <v>110</v>
      </c>
      <c r="B164" s="89" t="s">
        <v>663</v>
      </c>
      <c r="C164" s="89" t="s">
        <v>113</v>
      </c>
      <c r="D164" s="89" t="s">
        <v>664</v>
      </c>
      <c r="E164" s="108">
        <v>45533</v>
      </c>
      <c r="F164" s="108">
        <f t="shared" si="5"/>
        <v>46628</v>
      </c>
      <c r="G164" s="86">
        <v>0</v>
      </c>
      <c r="H164" s="89">
        <v>0</v>
      </c>
      <c r="I164" s="89">
        <v>2</v>
      </c>
      <c r="J164" s="89">
        <f t="shared" si="6"/>
        <v>2</v>
      </c>
      <c r="K164" s="89">
        <f t="shared" si="4"/>
        <v>0</v>
      </c>
      <c r="L164" s="89">
        <v>0</v>
      </c>
      <c r="M164" s="120">
        <v>0</v>
      </c>
      <c r="N164" s="120">
        <v>0</v>
      </c>
      <c r="O164" s="124">
        <f t="shared" si="7"/>
        <v>2</v>
      </c>
      <c r="P164" s="117">
        <v>0</v>
      </c>
      <c r="Q164" s="117">
        <v>0</v>
      </c>
      <c r="R164" s="117">
        <v>0</v>
      </c>
      <c r="S164" s="117">
        <v>0</v>
      </c>
      <c r="T164" s="117">
        <v>0</v>
      </c>
      <c r="U164" s="104">
        <v>0</v>
      </c>
      <c r="V164" s="118">
        <v>0</v>
      </c>
      <c r="W164" s="118">
        <v>2</v>
      </c>
      <c r="X164" s="118">
        <v>0</v>
      </c>
      <c r="Y164" s="118">
        <v>0</v>
      </c>
      <c r="Z164" s="118">
        <v>0</v>
      </c>
      <c r="AA164" s="104">
        <v>0</v>
      </c>
      <c r="AB164" s="104">
        <v>0</v>
      </c>
      <c r="AC164" s="104">
        <v>0</v>
      </c>
      <c r="AD164" s="104">
        <v>0</v>
      </c>
      <c r="AE164" s="104">
        <v>0</v>
      </c>
      <c r="AF164" s="104">
        <v>0</v>
      </c>
      <c r="AG164" s="104">
        <v>0</v>
      </c>
      <c r="AH164" s="104">
        <v>0</v>
      </c>
      <c r="AI164" s="104">
        <v>0</v>
      </c>
      <c r="AJ164" s="104">
        <v>0</v>
      </c>
      <c r="AK164" s="104">
        <v>0</v>
      </c>
      <c r="AL164" s="117">
        <f t="shared" si="3"/>
        <v>2</v>
      </c>
      <c r="AM164" s="114"/>
      <c r="AN164" s="115"/>
      <c r="AO164" s="115"/>
      <c r="AP164" s="115"/>
      <c r="AQ164" s="115"/>
      <c r="AR164" s="115"/>
      <c r="AS164" s="115"/>
      <c r="AT164" s="115"/>
      <c r="AU164" s="115"/>
      <c r="AV164" s="115"/>
      <c r="AW164" s="115"/>
      <c r="AX164" s="115"/>
      <c r="AY164" s="115"/>
      <c r="AZ164" s="115"/>
      <c r="BA164" s="115"/>
      <c r="BB164" s="115"/>
      <c r="BC164" s="115"/>
      <c r="BD164" s="115"/>
      <c r="BE164" s="115"/>
      <c r="BF164" s="115"/>
      <c r="BG164" s="115"/>
      <c r="BH164" s="115"/>
      <c r="BI164" s="115"/>
      <c r="BJ164" s="115"/>
      <c r="BK164" s="115"/>
      <c r="BL164" s="115"/>
      <c r="BM164" s="115"/>
      <c r="BN164" s="115"/>
      <c r="BO164" s="115"/>
      <c r="BP164" s="115"/>
      <c r="BQ164" s="115"/>
      <c r="BR164" s="115"/>
      <c r="BS164" s="115"/>
      <c r="BT164" s="115"/>
      <c r="BU164" s="115"/>
      <c r="BV164" s="115"/>
      <c r="BW164" s="115"/>
      <c r="BX164" s="115"/>
      <c r="BY164" s="115"/>
      <c r="BZ164" s="115"/>
      <c r="CA164" s="115"/>
      <c r="CB164" s="115"/>
      <c r="CC164" s="115"/>
      <c r="CD164" s="115"/>
      <c r="CE164" s="115"/>
    </row>
    <row r="165" spans="1:83" s="122" customFormat="1" x14ac:dyDescent="0.3">
      <c r="A165" s="157" t="s">
        <v>110</v>
      </c>
      <c r="B165" s="89" t="s">
        <v>645</v>
      </c>
      <c r="C165" s="89" t="s">
        <v>159</v>
      </c>
      <c r="D165" s="89" t="s">
        <v>646</v>
      </c>
      <c r="E165" s="108">
        <v>45469</v>
      </c>
      <c r="F165" s="108">
        <f t="shared" si="5"/>
        <v>46564</v>
      </c>
      <c r="G165" s="86">
        <v>0</v>
      </c>
      <c r="H165" s="89">
        <v>0</v>
      </c>
      <c r="I165" s="89">
        <v>9</v>
      </c>
      <c r="J165" s="89">
        <v>9</v>
      </c>
      <c r="K165" s="89">
        <f t="shared" si="4"/>
        <v>0</v>
      </c>
      <c r="L165" s="89">
        <v>0</v>
      </c>
      <c r="M165" s="120">
        <v>0</v>
      </c>
      <c r="N165" s="120">
        <v>0</v>
      </c>
      <c r="O165" s="124">
        <v>9</v>
      </c>
      <c r="P165" s="117">
        <v>0</v>
      </c>
      <c r="Q165" s="117">
        <v>0</v>
      </c>
      <c r="R165" s="117">
        <v>0</v>
      </c>
      <c r="S165" s="117">
        <v>0</v>
      </c>
      <c r="T165" s="117">
        <v>0</v>
      </c>
      <c r="U165" s="104">
        <v>0</v>
      </c>
      <c r="V165" s="118">
        <v>9</v>
      </c>
      <c r="W165" s="118">
        <v>0</v>
      </c>
      <c r="X165" s="118">
        <v>0</v>
      </c>
      <c r="Y165" s="118">
        <v>0</v>
      </c>
      <c r="Z165" s="118">
        <v>0</v>
      </c>
      <c r="AA165" s="104">
        <v>0</v>
      </c>
      <c r="AB165" s="104">
        <v>0</v>
      </c>
      <c r="AC165" s="104">
        <v>0</v>
      </c>
      <c r="AD165" s="104">
        <v>0</v>
      </c>
      <c r="AE165" s="104">
        <v>0</v>
      </c>
      <c r="AF165" s="104">
        <v>0</v>
      </c>
      <c r="AG165" s="104">
        <v>0</v>
      </c>
      <c r="AH165" s="104">
        <v>0</v>
      </c>
      <c r="AI165" s="104">
        <v>0</v>
      </c>
      <c r="AJ165" s="104">
        <v>0</v>
      </c>
      <c r="AK165" s="104">
        <v>0</v>
      </c>
      <c r="AL165" s="117">
        <f t="shared" si="3"/>
        <v>9</v>
      </c>
      <c r="AM165" s="114"/>
      <c r="AN165" s="115"/>
      <c r="AO165" s="115"/>
      <c r="AP165" s="115"/>
      <c r="AQ165" s="115"/>
      <c r="AR165" s="115"/>
      <c r="AS165" s="115"/>
      <c r="AT165" s="115"/>
      <c r="AU165" s="115"/>
      <c r="AV165" s="115"/>
      <c r="AW165" s="115"/>
      <c r="AX165" s="115"/>
      <c r="AY165" s="115"/>
      <c r="AZ165" s="115"/>
      <c r="BA165" s="115"/>
      <c r="BB165" s="115"/>
      <c r="BC165" s="115"/>
      <c r="BD165" s="115"/>
      <c r="BE165" s="115"/>
      <c r="BF165" s="115"/>
      <c r="BG165" s="115"/>
      <c r="BH165" s="115"/>
      <c r="BI165" s="115"/>
      <c r="BJ165" s="115"/>
      <c r="BK165" s="115"/>
      <c r="BL165" s="115"/>
      <c r="BM165" s="115"/>
      <c r="BN165" s="115"/>
      <c r="BO165" s="115"/>
      <c r="BP165" s="115"/>
      <c r="BQ165" s="115"/>
      <c r="BR165" s="115"/>
      <c r="BS165" s="115"/>
      <c r="BT165" s="115"/>
      <c r="BU165" s="115"/>
      <c r="BV165" s="115"/>
      <c r="BW165" s="115"/>
      <c r="BX165" s="115"/>
      <c r="BY165" s="115"/>
      <c r="BZ165" s="115"/>
      <c r="CA165" s="115"/>
      <c r="CB165" s="115"/>
      <c r="CC165" s="115"/>
      <c r="CD165" s="115"/>
      <c r="CE165" s="115"/>
    </row>
    <row r="166" spans="1:83" s="122" customFormat="1" x14ac:dyDescent="0.3">
      <c r="A166" s="157" t="s">
        <v>110</v>
      </c>
      <c r="B166" s="89" t="s">
        <v>653</v>
      </c>
      <c r="C166" s="89" t="s">
        <v>159</v>
      </c>
      <c r="D166" s="89" t="s">
        <v>654</v>
      </c>
      <c r="E166" s="108">
        <v>45475</v>
      </c>
      <c r="F166" s="108">
        <f t="shared" si="5"/>
        <v>46570</v>
      </c>
      <c r="G166" s="86">
        <v>0</v>
      </c>
      <c r="H166" s="89">
        <v>0</v>
      </c>
      <c r="I166" s="89">
        <v>2</v>
      </c>
      <c r="J166" s="89">
        <f>SUM(U166:Z166)</f>
        <v>2</v>
      </c>
      <c r="K166" s="89">
        <f t="shared" si="4"/>
        <v>0</v>
      </c>
      <c r="L166" s="89">
        <v>0</v>
      </c>
      <c r="M166" s="120">
        <v>0</v>
      </c>
      <c r="N166" s="120">
        <v>0</v>
      </c>
      <c r="O166" s="124">
        <f t="shared" ref="O166:O172" si="8">J166-K166-L166-M166</f>
        <v>2</v>
      </c>
      <c r="P166" s="117">
        <v>0</v>
      </c>
      <c r="Q166" s="117">
        <v>0</v>
      </c>
      <c r="R166" s="117">
        <v>0</v>
      </c>
      <c r="S166" s="117">
        <v>0</v>
      </c>
      <c r="T166" s="117">
        <v>0</v>
      </c>
      <c r="U166" s="104">
        <v>2</v>
      </c>
      <c r="V166" s="118">
        <v>0</v>
      </c>
      <c r="W166" s="118">
        <v>0</v>
      </c>
      <c r="X166" s="118">
        <v>0</v>
      </c>
      <c r="Y166" s="118">
        <v>0</v>
      </c>
      <c r="Z166" s="118">
        <v>0</v>
      </c>
      <c r="AA166" s="104">
        <v>0</v>
      </c>
      <c r="AB166" s="104">
        <v>0</v>
      </c>
      <c r="AC166" s="104">
        <v>0</v>
      </c>
      <c r="AD166" s="104">
        <v>0</v>
      </c>
      <c r="AE166" s="104">
        <v>0</v>
      </c>
      <c r="AF166" s="104">
        <v>0</v>
      </c>
      <c r="AG166" s="104">
        <v>0</v>
      </c>
      <c r="AH166" s="104">
        <v>0</v>
      </c>
      <c r="AI166" s="104">
        <v>0</v>
      </c>
      <c r="AJ166" s="104">
        <v>0</v>
      </c>
      <c r="AK166" s="104">
        <v>0</v>
      </c>
      <c r="AL166" s="117">
        <f t="shared" si="3"/>
        <v>0</v>
      </c>
      <c r="AM166" s="114"/>
      <c r="AN166" s="115"/>
      <c r="AO166" s="115"/>
      <c r="AP166" s="115"/>
      <c r="AQ166" s="115"/>
      <c r="AR166" s="115"/>
      <c r="AS166" s="115"/>
      <c r="AT166" s="115"/>
      <c r="AU166" s="115"/>
      <c r="AV166" s="115"/>
      <c r="AW166" s="115"/>
      <c r="AX166" s="115"/>
      <c r="AY166" s="115"/>
      <c r="AZ166" s="115"/>
      <c r="BA166" s="115"/>
      <c r="BB166" s="115"/>
      <c r="BC166" s="115"/>
      <c r="BD166" s="115"/>
      <c r="BE166" s="115"/>
      <c r="BF166" s="115"/>
      <c r="BG166" s="115"/>
      <c r="BH166" s="115"/>
      <c r="BI166" s="115"/>
      <c r="BJ166" s="115"/>
      <c r="BK166" s="115"/>
      <c r="BL166" s="115"/>
      <c r="BM166" s="115"/>
      <c r="BN166" s="115"/>
      <c r="BO166" s="115"/>
      <c r="BP166" s="115"/>
      <c r="BQ166" s="115"/>
      <c r="BR166" s="115"/>
      <c r="BS166" s="115"/>
      <c r="BT166" s="115"/>
      <c r="BU166" s="115"/>
      <c r="BV166" s="115"/>
      <c r="BW166" s="115"/>
      <c r="BX166" s="115"/>
      <c r="BY166" s="115"/>
      <c r="BZ166" s="115"/>
      <c r="CA166" s="115"/>
      <c r="CB166" s="115"/>
      <c r="CC166" s="115"/>
      <c r="CD166" s="115"/>
      <c r="CE166" s="115"/>
    </row>
    <row r="167" spans="1:83" s="122" customFormat="1" x14ac:dyDescent="0.3">
      <c r="A167" s="157" t="s">
        <v>110</v>
      </c>
      <c r="B167" s="89" t="s">
        <v>649</v>
      </c>
      <c r="C167" s="89" t="s">
        <v>113</v>
      </c>
      <c r="D167" s="89" t="s">
        <v>650</v>
      </c>
      <c r="E167" s="108">
        <v>45477</v>
      </c>
      <c r="F167" s="108">
        <f t="shared" si="5"/>
        <v>46572</v>
      </c>
      <c r="G167" s="89">
        <v>0</v>
      </c>
      <c r="H167" s="89">
        <v>1</v>
      </c>
      <c r="I167" s="89">
        <v>0</v>
      </c>
      <c r="J167" s="89">
        <v>0</v>
      </c>
      <c r="K167" s="89">
        <f t="shared" si="4"/>
        <v>0</v>
      </c>
      <c r="L167" s="89">
        <v>0</v>
      </c>
      <c r="M167" s="120">
        <v>0</v>
      </c>
      <c r="N167" s="120">
        <v>0</v>
      </c>
      <c r="O167" s="124">
        <f t="shared" si="8"/>
        <v>0</v>
      </c>
      <c r="P167" s="117">
        <v>0</v>
      </c>
      <c r="Q167" s="117">
        <v>0</v>
      </c>
      <c r="R167" s="117">
        <v>0</v>
      </c>
      <c r="S167" s="117">
        <v>0</v>
      </c>
      <c r="T167" s="117">
        <v>0</v>
      </c>
      <c r="U167" s="117">
        <v>0</v>
      </c>
      <c r="V167" s="118">
        <v>0</v>
      </c>
      <c r="W167" s="118">
        <v>0</v>
      </c>
      <c r="X167" s="118">
        <v>0</v>
      </c>
      <c r="Y167" s="118">
        <v>0</v>
      </c>
      <c r="Z167" s="118">
        <v>0</v>
      </c>
      <c r="AA167" s="104">
        <v>0</v>
      </c>
      <c r="AB167" s="104">
        <v>0</v>
      </c>
      <c r="AC167" s="104">
        <v>0</v>
      </c>
      <c r="AD167" s="104">
        <v>0</v>
      </c>
      <c r="AE167" s="104">
        <v>0</v>
      </c>
      <c r="AF167" s="104">
        <v>0</v>
      </c>
      <c r="AG167" s="104">
        <v>0</v>
      </c>
      <c r="AH167" s="104">
        <v>0</v>
      </c>
      <c r="AI167" s="104">
        <v>0</v>
      </c>
      <c r="AJ167" s="104">
        <v>0</v>
      </c>
      <c r="AK167" s="104">
        <v>0</v>
      </c>
      <c r="AL167" s="117">
        <f t="shared" si="3"/>
        <v>0</v>
      </c>
      <c r="AM167" s="114"/>
      <c r="AN167" s="115"/>
      <c r="AO167" s="115"/>
      <c r="AP167" s="115"/>
      <c r="AQ167" s="115"/>
      <c r="AR167" s="115"/>
      <c r="AS167" s="115"/>
      <c r="AT167" s="115"/>
      <c r="AU167" s="115"/>
      <c r="AV167" s="115"/>
      <c r="AW167" s="115"/>
      <c r="AX167" s="115"/>
      <c r="AY167" s="115"/>
      <c r="AZ167" s="115"/>
      <c r="BA167" s="115"/>
      <c r="BB167" s="115"/>
      <c r="BC167" s="115"/>
      <c r="BD167" s="115"/>
      <c r="BE167" s="115"/>
      <c r="BF167" s="115"/>
      <c r="BG167" s="115"/>
      <c r="BH167" s="115"/>
      <c r="BI167" s="115"/>
      <c r="BJ167" s="115"/>
      <c r="BK167" s="115"/>
      <c r="BL167" s="115"/>
      <c r="BM167" s="115"/>
      <c r="BN167" s="115"/>
      <c r="BO167" s="115"/>
      <c r="BP167" s="115"/>
      <c r="BQ167" s="115"/>
      <c r="BR167" s="115"/>
      <c r="BS167" s="115"/>
      <c r="BT167" s="115"/>
      <c r="BU167" s="115"/>
      <c r="BV167" s="115"/>
      <c r="BW167" s="115"/>
      <c r="BX167" s="115"/>
      <c r="BY167" s="115"/>
      <c r="BZ167" s="115"/>
      <c r="CA167" s="115"/>
      <c r="CB167" s="115"/>
      <c r="CC167" s="115"/>
      <c r="CD167" s="115"/>
      <c r="CE167" s="115"/>
    </row>
    <row r="168" spans="1:83" s="122" customFormat="1" x14ac:dyDescent="0.3">
      <c r="A168" s="157" t="s">
        <v>110</v>
      </c>
      <c r="B168" s="89" t="s">
        <v>651</v>
      </c>
      <c r="C168" s="89" t="s">
        <v>181</v>
      </c>
      <c r="D168" s="89" t="s">
        <v>652</v>
      </c>
      <c r="E168" s="108">
        <v>45491</v>
      </c>
      <c r="F168" s="108">
        <f t="shared" si="5"/>
        <v>46586</v>
      </c>
      <c r="G168" s="89">
        <v>0</v>
      </c>
      <c r="H168" s="89">
        <v>0</v>
      </c>
      <c r="I168" s="89">
        <v>1</v>
      </c>
      <c r="J168" s="89">
        <f>SUM(U168:Z168)</f>
        <v>1</v>
      </c>
      <c r="K168" s="89">
        <f t="shared" si="4"/>
        <v>0</v>
      </c>
      <c r="L168" s="89">
        <v>0</v>
      </c>
      <c r="M168" s="120">
        <v>0</v>
      </c>
      <c r="N168" s="120">
        <v>0</v>
      </c>
      <c r="O168" s="124">
        <f t="shared" si="8"/>
        <v>1</v>
      </c>
      <c r="P168" s="117">
        <v>0</v>
      </c>
      <c r="Q168" s="117">
        <v>0</v>
      </c>
      <c r="R168" s="117">
        <v>0</v>
      </c>
      <c r="S168" s="117">
        <v>0</v>
      </c>
      <c r="T168" s="117">
        <v>0</v>
      </c>
      <c r="U168" s="104">
        <v>0</v>
      </c>
      <c r="V168" s="118">
        <v>1</v>
      </c>
      <c r="W168" s="118">
        <v>0</v>
      </c>
      <c r="X168" s="118">
        <v>0</v>
      </c>
      <c r="Y168" s="118">
        <v>0</v>
      </c>
      <c r="Z168" s="118">
        <v>0</v>
      </c>
      <c r="AA168" s="104">
        <v>0</v>
      </c>
      <c r="AB168" s="104">
        <v>0</v>
      </c>
      <c r="AC168" s="104">
        <v>0</v>
      </c>
      <c r="AD168" s="104">
        <v>0</v>
      </c>
      <c r="AE168" s="104">
        <v>0</v>
      </c>
      <c r="AF168" s="104">
        <v>0</v>
      </c>
      <c r="AG168" s="104">
        <v>0</v>
      </c>
      <c r="AH168" s="104">
        <v>0</v>
      </c>
      <c r="AI168" s="104">
        <v>0</v>
      </c>
      <c r="AJ168" s="104">
        <v>0</v>
      </c>
      <c r="AK168" s="104">
        <v>0</v>
      </c>
      <c r="AL168" s="117">
        <f t="shared" si="3"/>
        <v>1</v>
      </c>
      <c r="AM168" s="114"/>
      <c r="AN168" s="115"/>
      <c r="AO168" s="115"/>
      <c r="AP168" s="115"/>
      <c r="AQ168" s="115"/>
      <c r="AR168" s="115"/>
      <c r="AS168" s="115"/>
      <c r="AT168" s="115"/>
      <c r="AU168" s="115"/>
      <c r="AV168" s="115"/>
      <c r="AW168" s="115"/>
      <c r="AX168" s="115"/>
      <c r="AY168" s="115"/>
      <c r="AZ168" s="115"/>
      <c r="BA168" s="115"/>
      <c r="BB168" s="115"/>
      <c r="BC168" s="115"/>
      <c r="BD168" s="115"/>
      <c r="BE168" s="115"/>
      <c r="BF168" s="115"/>
      <c r="BG168" s="115"/>
      <c r="BH168" s="115"/>
      <c r="BI168" s="115"/>
      <c r="BJ168" s="115"/>
      <c r="BK168" s="115"/>
      <c r="BL168" s="115"/>
      <c r="BM168" s="115"/>
      <c r="BN168" s="115"/>
      <c r="BO168" s="115"/>
      <c r="BP168" s="115"/>
      <c r="BQ168" s="115"/>
      <c r="BR168" s="115"/>
      <c r="BS168" s="115"/>
      <c r="BT168" s="115"/>
      <c r="BU168" s="115"/>
      <c r="BV168" s="115"/>
      <c r="BW168" s="115"/>
      <c r="BX168" s="115"/>
      <c r="BY168" s="115"/>
      <c r="BZ168" s="115"/>
      <c r="CA168" s="115"/>
      <c r="CB168" s="115"/>
      <c r="CC168" s="115"/>
      <c r="CD168" s="115"/>
      <c r="CE168" s="115"/>
    </row>
    <row r="169" spans="1:83" s="122" customFormat="1" x14ac:dyDescent="0.3">
      <c r="A169" s="157" t="s">
        <v>110</v>
      </c>
      <c r="B169" s="89" t="s">
        <v>655</v>
      </c>
      <c r="C169" s="89" t="s">
        <v>159</v>
      </c>
      <c r="D169" s="89" t="s">
        <v>656</v>
      </c>
      <c r="E169" s="108">
        <v>45495</v>
      </c>
      <c r="F169" s="108">
        <f t="shared" si="5"/>
        <v>46590</v>
      </c>
      <c r="G169" s="86">
        <v>0</v>
      </c>
      <c r="H169" s="89">
        <v>0</v>
      </c>
      <c r="I169" s="89">
        <v>1</v>
      </c>
      <c r="J169" s="89">
        <f>SUM(U169:Z169)</f>
        <v>1</v>
      </c>
      <c r="K169" s="89">
        <f t="shared" si="4"/>
        <v>0</v>
      </c>
      <c r="L169" s="89">
        <v>0</v>
      </c>
      <c r="M169" s="120">
        <v>0</v>
      </c>
      <c r="N169" s="120">
        <v>0</v>
      </c>
      <c r="O169" s="124">
        <f t="shared" si="8"/>
        <v>1</v>
      </c>
      <c r="P169" s="117">
        <v>0</v>
      </c>
      <c r="Q169" s="117">
        <v>0</v>
      </c>
      <c r="R169" s="117">
        <v>0</v>
      </c>
      <c r="S169" s="117">
        <v>0</v>
      </c>
      <c r="T169" s="117">
        <v>0</v>
      </c>
      <c r="U169" s="104">
        <v>0</v>
      </c>
      <c r="V169" s="118">
        <v>1</v>
      </c>
      <c r="W169" s="118">
        <v>0</v>
      </c>
      <c r="X169" s="118">
        <v>0</v>
      </c>
      <c r="Y169" s="118">
        <v>0</v>
      </c>
      <c r="Z169" s="118">
        <v>0</v>
      </c>
      <c r="AA169" s="104">
        <v>0</v>
      </c>
      <c r="AB169" s="104">
        <v>0</v>
      </c>
      <c r="AC169" s="104">
        <v>0</v>
      </c>
      <c r="AD169" s="104">
        <v>0</v>
      </c>
      <c r="AE169" s="104">
        <v>0</v>
      </c>
      <c r="AF169" s="104">
        <v>0</v>
      </c>
      <c r="AG169" s="104">
        <v>0</v>
      </c>
      <c r="AH169" s="104">
        <v>0</v>
      </c>
      <c r="AI169" s="104">
        <v>0</v>
      </c>
      <c r="AJ169" s="104">
        <v>0</v>
      </c>
      <c r="AK169" s="104">
        <v>0</v>
      </c>
      <c r="AL169" s="117">
        <f t="shared" si="3"/>
        <v>1</v>
      </c>
      <c r="AM169" s="114"/>
      <c r="AN169" s="115"/>
      <c r="AO169" s="115"/>
      <c r="AP169" s="115"/>
      <c r="AQ169" s="115"/>
      <c r="AR169" s="115"/>
      <c r="AS169" s="115"/>
      <c r="AT169" s="115"/>
      <c r="AU169" s="115"/>
      <c r="AV169" s="115"/>
      <c r="AW169" s="115"/>
      <c r="AX169" s="115"/>
      <c r="AY169" s="115"/>
      <c r="AZ169" s="115"/>
      <c r="BA169" s="115"/>
      <c r="BB169" s="115"/>
      <c r="BC169" s="115"/>
      <c r="BD169" s="115"/>
      <c r="BE169" s="115"/>
      <c r="BF169" s="115"/>
      <c r="BG169" s="115"/>
      <c r="BH169" s="115"/>
      <c r="BI169" s="115"/>
      <c r="BJ169" s="115"/>
      <c r="BK169" s="115"/>
      <c r="BL169" s="115"/>
      <c r="BM169" s="115"/>
      <c r="BN169" s="115"/>
      <c r="BO169" s="115"/>
      <c r="BP169" s="115"/>
      <c r="BQ169" s="115"/>
      <c r="BR169" s="115"/>
      <c r="BS169" s="115"/>
      <c r="BT169" s="115"/>
      <c r="BU169" s="115"/>
      <c r="BV169" s="115"/>
      <c r="BW169" s="115"/>
      <c r="BX169" s="115"/>
      <c r="BY169" s="115"/>
      <c r="BZ169" s="115"/>
      <c r="CA169" s="115"/>
      <c r="CB169" s="115"/>
      <c r="CC169" s="115"/>
      <c r="CD169" s="115"/>
      <c r="CE169" s="115"/>
    </row>
    <row r="170" spans="1:83" s="122" customFormat="1" x14ac:dyDescent="0.3">
      <c r="A170" s="157" t="s">
        <v>110</v>
      </c>
      <c r="B170" s="89" t="s">
        <v>657</v>
      </c>
      <c r="C170" s="89" t="s">
        <v>181</v>
      </c>
      <c r="D170" s="89" t="s">
        <v>658</v>
      </c>
      <c r="E170" s="108">
        <v>45517</v>
      </c>
      <c r="F170" s="108">
        <f t="shared" si="5"/>
        <v>46612</v>
      </c>
      <c r="G170" s="86">
        <v>0</v>
      </c>
      <c r="H170" s="89">
        <v>0</v>
      </c>
      <c r="I170" s="89">
        <v>1</v>
      </c>
      <c r="J170" s="89">
        <f>SUM(U170:Z170)</f>
        <v>1</v>
      </c>
      <c r="K170" s="89">
        <f t="shared" si="4"/>
        <v>0</v>
      </c>
      <c r="L170" s="89">
        <v>0</v>
      </c>
      <c r="M170" s="120">
        <v>0</v>
      </c>
      <c r="N170" s="120">
        <v>0</v>
      </c>
      <c r="O170" s="124">
        <f t="shared" si="8"/>
        <v>1</v>
      </c>
      <c r="P170" s="117">
        <v>0</v>
      </c>
      <c r="Q170" s="117">
        <v>0</v>
      </c>
      <c r="R170" s="117">
        <v>0</v>
      </c>
      <c r="S170" s="117">
        <v>0</v>
      </c>
      <c r="T170" s="117">
        <v>0</v>
      </c>
      <c r="U170" s="104">
        <v>0</v>
      </c>
      <c r="V170" s="118">
        <v>1</v>
      </c>
      <c r="W170" s="118">
        <v>0</v>
      </c>
      <c r="X170" s="118">
        <v>0</v>
      </c>
      <c r="Y170" s="118">
        <v>0</v>
      </c>
      <c r="Z170" s="118">
        <v>0</v>
      </c>
      <c r="AA170" s="104">
        <v>0</v>
      </c>
      <c r="AB170" s="104">
        <v>0</v>
      </c>
      <c r="AC170" s="104">
        <v>0</v>
      </c>
      <c r="AD170" s="104">
        <v>0</v>
      </c>
      <c r="AE170" s="104">
        <v>0</v>
      </c>
      <c r="AF170" s="104">
        <v>0</v>
      </c>
      <c r="AG170" s="104">
        <v>0</v>
      </c>
      <c r="AH170" s="104">
        <v>0</v>
      </c>
      <c r="AI170" s="104">
        <v>0</v>
      </c>
      <c r="AJ170" s="104">
        <v>0</v>
      </c>
      <c r="AK170" s="104">
        <v>0</v>
      </c>
      <c r="AL170" s="117">
        <f t="shared" si="3"/>
        <v>1</v>
      </c>
      <c r="AM170" s="114"/>
      <c r="AN170" s="115"/>
      <c r="AO170" s="115"/>
      <c r="AP170" s="115"/>
      <c r="AQ170" s="115"/>
      <c r="AR170" s="115"/>
      <c r="AS170" s="115"/>
      <c r="AT170" s="115"/>
      <c r="AU170" s="115"/>
      <c r="AV170" s="115"/>
      <c r="AW170" s="115"/>
      <c r="AX170" s="115"/>
      <c r="AY170" s="115"/>
      <c r="AZ170" s="115"/>
      <c r="BA170" s="115"/>
      <c r="BB170" s="115"/>
      <c r="BC170" s="115"/>
      <c r="BD170" s="115"/>
      <c r="BE170" s="115"/>
      <c r="BF170" s="115"/>
      <c r="BG170" s="115"/>
      <c r="BH170" s="115"/>
      <c r="BI170" s="115"/>
      <c r="BJ170" s="115"/>
      <c r="BK170" s="115"/>
      <c r="BL170" s="115"/>
      <c r="BM170" s="115"/>
      <c r="BN170" s="115"/>
      <c r="BO170" s="115"/>
      <c r="BP170" s="115"/>
      <c r="BQ170" s="115"/>
      <c r="BR170" s="115"/>
      <c r="BS170" s="115"/>
      <c r="BT170" s="115"/>
      <c r="BU170" s="115"/>
      <c r="BV170" s="115"/>
      <c r="BW170" s="115"/>
      <c r="BX170" s="115"/>
      <c r="BY170" s="115"/>
      <c r="BZ170" s="115"/>
      <c r="CA170" s="115"/>
      <c r="CB170" s="115"/>
      <c r="CC170" s="115"/>
      <c r="CD170" s="115"/>
      <c r="CE170" s="115"/>
    </row>
    <row r="171" spans="1:83" s="122" customFormat="1" x14ac:dyDescent="0.3">
      <c r="A171" s="157" t="s">
        <v>110</v>
      </c>
      <c r="B171" s="89" t="s">
        <v>659</v>
      </c>
      <c r="C171" s="89" t="s">
        <v>113</v>
      </c>
      <c r="D171" s="89" t="s">
        <v>660</v>
      </c>
      <c r="E171" s="108">
        <v>45518</v>
      </c>
      <c r="F171" s="108">
        <f t="shared" si="5"/>
        <v>46613</v>
      </c>
      <c r="G171" s="86">
        <v>0</v>
      </c>
      <c r="H171" s="89">
        <v>0</v>
      </c>
      <c r="I171" s="89">
        <v>2</v>
      </c>
      <c r="J171" s="89">
        <f>SUM(U171:Z171)</f>
        <v>2</v>
      </c>
      <c r="K171" s="89">
        <f t="shared" si="4"/>
        <v>0</v>
      </c>
      <c r="L171" s="89">
        <v>0</v>
      </c>
      <c r="M171" s="120">
        <v>0</v>
      </c>
      <c r="N171" s="120">
        <v>0</v>
      </c>
      <c r="O171" s="124">
        <f t="shared" si="8"/>
        <v>2</v>
      </c>
      <c r="P171" s="117">
        <v>0</v>
      </c>
      <c r="Q171" s="117">
        <v>0</v>
      </c>
      <c r="R171" s="117">
        <v>0</v>
      </c>
      <c r="S171" s="117">
        <v>0</v>
      </c>
      <c r="T171" s="117">
        <v>0</v>
      </c>
      <c r="U171" s="104">
        <v>0</v>
      </c>
      <c r="V171" s="118">
        <v>2</v>
      </c>
      <c r="W171" s="118">
        <v>0</v>
      </c>
      <c r="X171" s="118">
        <v>0</v>
      </c>
      <c r="Y171" s="118">
        <v>0</v>
      </c>
      <c r="Z171" s="118">
        <v>0</v>
      </c>
      <c r="AA171" s="104">
        <v>0</v>
      </c>
      <c r="AB171" s="104">
        <v>0</v>
      </c>
      <c r="AC171" s="104">
        <v>0</v>
      </c>
      <c r="AD171" s="104">
        <v>0</v>
      </c>
      <c r="AE171" s="104">
        <v>0</v>
      </c>
      <c r="AF171" s="104">
        <v>0</v>
      </c>
      <c r="AG171" s="104">
        <v>0</v>
      </c>
      <c r="AH171" s="104">
        <v>0</v>
      </c>
      <c r="AI171" s="104">
        <v>0</v>
      </c>
      <c r="AJ171" s="104">
        <v>0</v>
      </c>
      <c r="AK171" s="104">
        <v>0</v>
      </c>
      <c r="AL171" s="117">
        <f t="shared" si="3"/>
        <v>2</v>
      </c>
      <c r="AM171" s="114"/>
      <c r="AN171" s="115"/>
      <c r="AO171" s="115"/>
      <c r="AP171" s="115"/>
      <c r="AQ171" s="115"/>
      <c r="AR171" s="115"/>
      <c r="AS171" s="115"/>
      <c r="AT171" s="115"/>
      <c r="AU171" s="115"/>
      <c r="AV171" s="115"/>
      <c r="AW171" s="115"/>
      <c r="AX171" s="115"/>
      <c r="AY171" s="115"/>
      <c r="AZ171" s="115"/>
      <c r="BA171" s="115"/>
      <c r="BB171" s="115"/>
      <c r="BC171" s="115"/>
      <c r="BD171" s="115"/>
      <c r="BE171" s="115"/>
      <c r="BF171" s="115"/>
      <c r="BG171" s="115"/>
      <c r="BH171" s="115"/>
      <c r="BI171" s="115"/>
      <c r="BJ171" s="115"/>
      <c r="BK171" s="115"/>
      <c r="BL171" s="115"/>
      <c r="BM171" s="115"/>
      <c r="BN171" s="115"/>
      <c r="BO171" s="115"/>
      <c r="BP171" s="115"/>
      <c r="BQ171" s="115"/>
      <c r="BR171" s="115"/>
      <c r="BS171" s="115"/>
      <c r="BT171" s="115"/>
      <c r="BU171" s="115"/>
      <c r="BV171" s="115"/>
      <c r="BW171" s="115"/>
      <c r="BX171" s="115"/>
      <c r="BY171" s="115"/>
      <c r="BZ171" s="115"/>
      <c r="CA171" s="115"/>
      <c r="CB171" s="115"/>
      <c r="CC171" s="115"/>
      <c r="CD171" s="115"/>
      <c r="CE171" s="115"/>
    </row>
    <row r="172" spans="1:83" s="122" customFormat="1" x14ac:dyDescent="0.3">
      <c r="A172" s="157" t="s">
        <v>110</v>
      </c>
      <c r="B172" s="89" t="s">
        <v>679</v>
      </c>
      <c r="C172" s="89" t="s">
        <v>113</v>
      </c>
      <c r="D172" s="89" t="s">
        <v>680</v>
      </c>
      <c r="E172" s="108">
        <v>45569</v>
      </c>
      <c r="F172" s="108">
        <f t="shared" si="5"/>
        <v>46664</v>
      </c>
      <c r="G172" s="86">
        <v>0</v>
      </c>
      <c r="H172" s="89">
        <v>0</v>
      </c>
      <c r="I172" s="89">
        <v>1</v>
      </c>
      <c r="J172" s="89">
        <f>SUM(U172:Z172)</f>
        <v>1</v>
      </c>
      <c r="K172" s="89">
        <f t="shared" si="4"/>
        <v>0</v>
      </c>
      <c r="L172" s="89">
        <v>0</v>
      </c>
      <c r="M172" s="120">
        <v>0</v>
      </c>
      <c r="N172" s="120">
        <v>0</v>
      </c>
      <c r="O172" s="120">
        <f t="shared" si="8"/>
        <v>1</v>
      </c>
      <c r="P172" s="117">
        <v>0</v>
      </c>
      <c r="Q172" s="117">
        <v>0</v>
      </c>
      <c r="R172" s="117">
        <v>0</v>
      </c>
      <c r="S172" s="117">
        <v>0</v>
      </c>
      <c r="T172" s="117">
        <v>0</v>
      </c>
      <c r="U172" s="104">
        <v>0</v>
      </c>
      <c r="V172" s="118">
        <v>0</v>
      </c>
      <c r="W172" s="118">
        <v>1</v>
      </c>
      <c r="X172" s="118">
        <v>0</v>
      </c>
      <c r="Y172" s="118">
        <v>0</v>
      </c>
      <c r="Z172" s="118">
        <v>0</v>
      </c>
      <c r="AA172" s="104">
        <v>0</v>
      </c>
      <c r="AB172" s="104">
        <v>0</v>
      </c>
      <c r="AC172" s="104">
        <v>0</v>
      </c>
      <c r="AD172" s="104">
        <v>0</v>
      </c>
      <c r="AE172" s="104">
        <v>0</v>
      </c>
      <c r="AF172" s="104">
        <v>0</v>
      </c>
      <c r="AG172" s="104">
        <v>0</v>
      </c>
      <c r="AH172" s="104">
        <v>0</v>
      </c>
      <c r="AI172" s="104">
        <v>0</v>
      </c>
      <c r="AJ172" s="104">
        <v>0</v>
      </c>
      <c r="AK172" s="104">
        <v>0</v>
      </c>
      <c r="AL172" s="117">
        <f t="shared" si="3"/>
        <v>1</v>
      </c>
      <c r="AM172" s="114"/>
      <c r="AN172" s="115"/>
      <c r="AO172" s="115"/>
      <c r="AP172" s="115"/>
      <c r="AQ172" s="115"/>
      <c r="AR172" s="115"/>
      <c r="AS172" s="115"/>
      <c r="AT172" s="115"/>
      <c r="AU172" s="115"/>
      <c r="AV172" s="115"/>
      <c r="AW172" s="115"/>
      <c r="AX172" s="115"/>
      <c r="AY172" s="115"/>
      <c r="AZ172" s="115"/>
      <c r="BA172" s="115"/>
      <c r="BB172" s="115"/>
      <c r="BC172" s="115"/>
      <c r="BD172" s="115"/>
      <c r="BE172" s="115"/>
      <c r="BF172" s="115"/>
      <c r="BG172" s="115"/>
      <c r="BH172" s="115"/>
      <c r="BI172" s="115"/>
      <c r="BJ172" s="115"/>
      <c r="BK172" s="115"/>
      <c r="BL172" s="115"/>
      <c r="BM172" s="115"/>
      <c r="BN172" s="115"/>
      <c r="BO172" s="115"/>
      <c r="BP172" s="115"/>
      <c r="BQ172" s="115"/>
      <c r="BR172" s="115"/>
      <c r="BS172" s="115"/>
      <c r="BT172" s="115"/>
      <c r="BU172" s="115"/>
      <c r="BV172" s="115"/>
      <c r="BW172" s="115"/>
      <c r="BX172" s="115"/>
      <c r="BY172" s="115"/>
      <c r="BZ172" s="115"/>
      <c r="CA172" s="115"/>
      <c r="CB172" s="115"/>
      <c r="CC172" s="115"/>
      <c r="CD172" s="115"/>
      <c r="CE172" s="115"/>
    </row>
    <row r="173" spans="1:83" s="122" customFormat="1" x14ac:dyDescent="0.3">
      <c r="A173" s="157" t="s">
        <v>110</v>
      </c>
      <c r="B173" s="89" t="s">
        <v>661</v>
      </c>
      <c r="C173" s="89" t="s">
        <v>113</v>
      </c>
      <c r="D173" s="89" t="s">
        <v>662</v>
      </c>
      <c r="E173" s="108">
        <v>45532</v>
      </c>
      <c r="F173" s="108">
        <f t="shared" si="5"/>
        <v>46627</v>
      </c>
      <c r="G173" s="86">
        <v>0</v>
      </c>
      <c r="H173" s="89">
        <v>0</v>
      </c>
      <c r="I173" s="89">
        <v>1</v>
      </c>
      <c r="J173" s="89">
        <v>1</v>
      </c>
      <c r="K173" s="89">
        <f t="shared" si="4"/>
        <v>0</v>
      </c>
      <c r="L173" s="89">
        <v>0</v>
      </c>
      <c r="M173" s="120">
        <v>0</v>
      </c>
      <c r="N173" s="120">
        <v>0</v>
      </c>
      <c r="O173" s="124">
        <v>1</v>
      </c>
      <c r="P173" s="117">
        <v>0</v>
      </c>
      <c r="Q173" s="117">
        <v>0</v>
      </c>
      <c r="R173" s="117">
        <v>0</v>
      </c>
      <c r="S173" s="117">
        <v>0</v>
      </c>
      <c r="T173" s="117">
        <v>0</v>
      </c>
      <c r="U173" s="104">
        <v>0</v>
      </c>
      <c r="V173" s="118">
        <v>1</v>
      </c>
      <c r="W173" s="118">
        <v>0</v>
      </c>
      <c r="X173" s="118">
        <v>0</v>
      </c>
      <c r="Y173" s="118">
        <v>0</v>
      </c>
      <c r="Z173" s="118">
        <v>0</v>
      </c>
      <c r="AA173" s="104">
        <v>0</v>
      </c>
      <c r="AB173" s="104">
        <v>0</v>
      </c>
      <c r="AC173" s="104">
        <v>0</v>
      </c>
      <c r="AD173" s="104">
        <v>0</v>
      </c>
      <c r="AE173" s="104">
        <v>0</v>
      </c>
      <c r="AF173" s="104">
        <v>0</v>
      </c>
      <c r="AG173" s="104">
        <v>0</v>
      </c>
      <c r="AH173" s="104">
        <v>0</v>
      </c>
      <c r="AI173" s="104">
        <v>0</v>
      </c>
      <c r="AJ173" s="104">
        <v>0</v>
      </c>
      <c r="AK173" s="104">
        <v>0</v>
      </c>
      <c r="AL173" s="117">
        <f t="shared" si="3"/>
        <v>1</v>
      </c>
      <c r="AM173" s="114"/>
      <c r="AN173" s="115"/>
      <c r="AO173" s="115"/>
      <c r="AP173" s="115"/>
      <c r="AQ173" s="115"/>
      <c r="AR173" s="115"/>
      <c r="AS173" s="115"/>
      <c r="AT173" s="115"/>
      <c r="AU173" s="115"/>
      <c r="AV173" s="115"/>
      <c r="AW173" s="115"/>
      <c r="AX173" s="115"/>
      <c r="AY173" s="115"/>
      <c r="AZ173" s="115"/>
      <c r="BA173" s="115"/>
      <c r="BB173" s="115"/>
      <c r="BC173" s="115"/>
      <c r="BD173" s="115"/>
      <c r="BE173" s="115"/>
      <c r="BF173" s="115"/>
      <c r="BG173" s="115"/>
      <c r="BH173" s="115"/>
      <c r="BI173" s="115"/>
      <c r="BJ173" s="115"/>
      <c r="BK173" s="115"/>
      <c r="BL173" s="115"/>
      <c r="BM173" s="115"/>
      <c r="BN173" s="115"/>
      <c r="BO173" s="115"/>
      <c r="BP173" s="115"/>
      <c r="BQ173" s="115"/>
      <c r="BR173" s="115"/>
      <c r="BS173" s="115"/>
      <c r="BT173" s="115"/>
      <c r="BU173" s="115"/>
      <c r="BV173" s="115"/>
      <c r="BW173" s="115"/>
      <c r="BX173" s="115"/>
      <c r="BY173" s="115"/>
      <c r="BZ173" s="115"/>
      <c r="CA173" s="115"/>
      <c r="CB173" s="115"/>
      <c r="CC173" s="115"/>
      <c r="CD173" s="115"/>
      <c r="CE173" s="115"/>
    </row>
    <row r="174" spans="1:83" s="122" customFormat="1" x14ac:dyDescent="0.3">
      <c r="A174" s="157" t="s">
        <v>110</v>
      </c>
      <c r="B174" s="89" t="s">
        <v>665</v>
      </c>
      <c r="C174" s="89" t="s">
        <v>113</v>
      </c>
      <c r="D174" s="89" t="s">
        <v>666</v>
      </c>
      <c r="E174" s="108">
        <v>45509</v>
      </c>
      <c r="F174" s="108">
        <f t="shared" si="5"/>
        <v>46604</v>
      </c>
      <c r="G174" s="89">
        <v>0</v>
      </c>
      <c r="H174" s="89">
        <v>1</v>
      </c>
      <c r="I174" s="89">
        <v>0</v>
      </c>
      <c r="J174" s="89">
        <v>1</v>
      </c>
      <c r="K174" s="89">
        <f t="shared" si="4"/>
        <v>0</v>
      </c>
      <c r="L174" s="89">
        <v>0</v>
      </c>
      <c r="M174" s="120">
        <v>0</v>
      </c>
      <c r="N174" s="120">
        <v>0</v>
      </c>
      <c r="O174" s="124">
        <f>J174-K174-L174-M174</f>
        <v>1</v>
      </c>
      <c r="P174" s="117">
        <v>0</v>
      </c>
      <c r="Q174" s="117">
        <v>0</v>
      </c>
      <c r="R174" s="117">
        <v>0</v>
      </c>
      <c r="S174" s="117">
        <v>0</v>
      </c>
      <c r="T174" s="117">
        <v>0</v>
      </c>
      <c r="U174" s="104">
        <v>0</v>
      </c>
      <c r="V174" s="118">
        <v>1</v>
      </c>
      <c r="W174" s="118">
        <v>0</v>
      </c>
      <c r="X174" s="118">
        <v>0</v>
      </c>
      <c r="Y174" s="118">
        <v>0</v>
      </c>
      <c r="Z174" s="118">
        <v>0</v>
      </c>
      <c r="AA174" s="104">
        <v>0</v>
      </c>
      <c r="AB174" s="104">
        <v>0</v>
      </c>
      <c r="AC174" s="104">
        <v>0</v>
      </c>
      <c r="AD174" s="104">
        <v>0</v>
      </c>
      <c r="AE174" s="104">
        <v>0</v>
      </c>
      <c r="AF174" s="104">
        <v>0</v>
      </c>
      <c r="AG174" s="104">
        <v>0</v>
      </c>
      <c r="AH174" s="104">
        <v>0</v>
      </c>
      <c r="AI174" s="104">
        <v>0</v>
      </c>
      <c r="AJ174" s="104">
        <v>0</v>
      </c>
      <c r="AK174" s="104">
        <v>0</v>
      </c>
      <c r="AL174" s="117">
        <f t="shared" si="3"/>
        <v>1</v>
      </c>
      <c r="AM174" s="114"/>
      <c r="AN174" s="115"/>
      <c r="AO174" s="115"/>
      <c r="AP174" s="115"/>
      <c r="AQ174" s="115"/>
      <c r="AR174" s="115"/>
      <c r="AS174" s="115"/>
      <c r="AT174" s="115"/>
      <c r="AU174" s="115"/>
      <c r="AV174" s="115"/>
      <c r="AW174" s="115"/>
      <c r="AX174" s="115"/>
      <c r="AY174" s="115"/>
      <c r="AZ174" s="115"/>
      <c r="BA174" s="115"/>
      <c r="BB174" s="115"/>
      <c r="BC174" s="115"/>
      <c r="BD174" s="115"/>
      <c r="BE174" s="115"/>
      <c r="BF174" s="115"/>
      <c r="BG174" s="115"/>
      <c r="BH174" s="115"/>
      <c r="BI174" s="115"/>
      <c r="BJ174" s="115"/>
      <c r="BK174" s="115"/>
      <c r="BL174" s="115"/>
      <c r="BM174" s="115"/>
      <c r="BN174" s="115"/>
      <c r="BO174" s="115"/>
      <c r="BP174" s="115"/>
      <c r="BQ174" s="115"/>
      <c r="BR174" s="115"/>
      <c r="BS174" s="115"/>
      <c r="BT174" s="115"/>
      <c r="BU174" s="115"/>
      <c r="BV174" s="115"/>
      <c r="BW174" s="115"/>
      <c r="BX174" s="115"/>
      <c r="BY174" s="115"/>
      <c r="BZ174" s="115"/>
      <c r="CA174" s="115"/>
      <c r="CB174" s="115"/>
      <c r="CC174" s="115"/>
      <c r="CD174" s="115"/>
      <c r="CE174" s="115"/>
    </row>
    <row r="175" spans="1:83" s="122" customFormat="1" x14ac:dyDescent="0.3">
      <c r="A175" s="157" t="s">
        <v>110</v>
      </c>
      <c r="B175" s="89" t="s">
        <v>673</v>
      </c>
      <c r="C175" s="89" t="s">
        <v>113</v>
      </c>
      <c r="D175" s="89" t="s">
        <v>674</v>
      </c>
      <c r="E175" s="108">
        <v>45547</v>
      </c>
      <c r="F175" s="108">
        <f t="shared" si="5"/>
        <v>46642</v>
      </c>
      <c r="G175" s="86">
        <v>0</v>
      </c>
      <c r="H175" s="86">
        <v>0</v>
      </c>
      <c r="I175" s="86">
        <v>3</v>
      </c>
      <c r="J175" s="89">
        <f>SUM(U175:Z175)</f>
        <v>3</v>
      </c>
      <c r="K175" s="89">
        <f t="shared" si="4"/>
        <v>0</v>
      </c>
      <c r="L175" s="89">
        <v>0</v>
      </c>
      <c r="M175" s="120">
        <v>0</v>
      </c>
      <c r="N175" s="120">
        <v>0</v>
      </c>
      <c r="O175" s="124">
        <f>J175-K175-L175-M175</f>
        <v>3</v>
      </c>
      <c r="P175" s="117">
        <v>0</v>
      </c>
      <c r="Q175" s="117">
        <v>0</v>
      </c>
      <c r="R175" s="117">
        <v>0</v>
      </c>
      <c r="S175" s="117">
        <v>0</v>
      </c>
      <c r="T175" s="117">
        <v>0</v>
      </c>
      <c r="U175" s="104">
        <v>0</v>
      </c>
      <c r="V175" s="118">
        <v>3</v>
      </c>
      <c r="W175" s="118">
        <v>0</v>
      </c>
      <c r="X175" s="118">
        <v>0</v>
      </c>
      <c r="Y175" s="118">
        <v>0</v>
      </c>
      <c r="Z175" s="118">
        <v>0</v>
      </c>
      <c r="AA175" s="104">
        <v>0</v>
      </c>
      <c r="AB175" s="104">
        <v>0</v>
      </c>
      <c r="AC175" s="104">
        <v>0</v>
      </c>
      <c r="AD175" s="104">
        <v>0</v>
      </c>
      <c r="AE175" s="104">
        <v>0</v>
      </c>
      <c r="AF175" s="104">
        <v>0</v>
      </c>
      <c r="AG175" s="104">
        <v>0</v>
      </c>
      <c r="AH175" s="104">
        <v>0</v>
      </c>
      <c r="AI175" s="104">
        <v>0</v>
      </c>
      <c r="AJ175" s="104">
        <v>0</v>
      </c>
      <c r="AK175" s="104">
        <v>0</v>
      </c>
      <c r="AL175" s="117">
        <f t="shared" si="3"/>
        <v>3</v>
      </c>
      <c r="AM175" s="114"/>
      <c r="AN175" s="115"/>
      <c r="AO175" s="115"/>
      <c r="AP175" s="115"/>
      <c r="AQ175" s="115"/>
      <c r="AR175" s="115"/>
      <c r="AS175" s="115"/>
      <c r="AT175" s="115"/>
      <c r="AU175" s="115"/>
      <c r="AV175" s="115"/>
      <c r="AW175" s="115"/>
      <c r="AX175" s="115"/>
      <c r="AY175" s="115"/>
      <c r="AZ175" s="115"/>
      <c r="BA175" s="115"/>
      <c r="BB175" s="115"/>
      <c r="BC175" s="115"/>
      <c r="BD175" s="115"/>
      <c r="BE175" s="115"/>
      <c r="BF175" s="115"/>
      <c r="BG175" s="115"/>
      <c r="BH175" s="115"/>
      <c r="BI175" s="115"/>
      <c r="BJ175" s="115"/>
      <c r="BK175" s="115"/>
      <c r="BL175" s="115"/>
      <c r="BM175" s="115"/>
      <c r="BN175" s="115"/>
      <c r="BO175" s="115"/>
      <c r="BP175" s="115"/>
      <c r="BQ175" s="115"/>
      <c r="BR175" s="115"/>
      <c r="BS175" s="115"/>
      <c r="BT175" s="115"/>
      <c r="BU175" s="115"/>
      <c r="BV175" s="115"/>
      <c r="BW175" s="115"/>
      <c r="BX175" s="115"/>
      <c r="BY175" s="115"/>
      <c r="BZ175" s="115"/>
      <c r="CA175" s="115"/>
      <c r="CB175" s="115"/>
      <c r="CC175" s="115"/>
      <c r="CD175" s="115"/>
      <c r="CE175" s="115"/>
    </row>
    <row r="176" spans="1:83" s="122" customFormat="1" x14ac:dyDescent="0.3">
      <c r="A176" s="157" t="s">
        <v>110</v>
      </c>
      <c r="B176" s="89" t="s">
        <v>675</v>
      </c>
      <c r="C176" s="89" t="s">
        <v>113</v>
      </c>
      <c r="D176" s="89" t="s">
        <v>676</v>
      </c>
      <c r="E176" s="108">
        <v>45559</v>
      </c>
      <c r="F176" s="108">
        <f t="shared" si="5"/>
        <v>46654</v>
      </c>
      <c r="G176" s="89">
        <v>1</v>
      </c>
      <c r="H176" s="89">
        <v>0</v>
      </c>
      <c r="I176" s="89">
        <v>0</v>
      </c>
      <c r="J176" s="89">
        <f>SUM(U176:Z176)</f>
        <v>1</v>
      </c>
      <c r="K176" s="89">
        <f t="shared" si="4"/>
        <v>0</v>
      </c>
      <c r="L176" s="89">
        <v>0</v>
      </c>
      <c r="M176" s="120">
        <v>0</v>
      </c>
      <c r="N176" s="120">
        <v>0</v>
      </c>
      <c r="O176" s="124">
        <f>J176-K176-L176-M176</f>
        <v>1</v>
      </c>
      <c r="P176" s="117">
        <v>0</v>
      </c>
      <c r="Q176" s="117">
        <v>0</v>
      </c>
      <c r="R176" s="117">
        <v>0</v>
      </c>
      <c r="S176" s="117">
        <v>0</v>
      </c>
      <c r="T176" s="117">
        <v>0</v>
      </c>
      <c r="U176" s="104">
        <v>0</v>
      </c>
      <c r="V176" s="118">
        <v>1</v>
      </c>
      <c r="W176" s="118">
        <v>0</v>
      </c>
      <c r="X176" s="118">
        <v>0</v>
      </c>
      <c r="Y176" s="118">
        <v>0</v>
      </c>
      <c r="Z176" s="118">
        <v>0</v>
      </c>
      <c r="AA176" s="104">
        <v>0</v>
      </c>
      <c r="AB176" s="104">
        <v>0</v>
      </c>
      <c r="AC176" s="104">
        <v>0</v>
      </c>
      <c r="AD176" s="104">
        <v>0</v>
      </c>
      <c r="AE176" s="104">
        <v>0</v>
      </c>
      <c r="AF176" s="104">
        <v>0</v>
      </c>
      <c r="AG176" s="104">
        <v>0</v>
      </c>
      <c r="AH176" s="104">
        <v>0</v>
      </c>
      <c r="AI176" s="104">
        <v>0</v>
      </c>
      <c r="AJ176" s="104">
        <v>0</v>
      </c>
      <c r="AK176" s="104">
        <v>0</v>
      </c>
      <c r="AL176" s="117">
        <f t="shared" si="3"/>
        <v>1</v>
      </c>
      <c r="AM176" s="114"/>
      <c r="AN176" s="115"/>
      <c r="AO176" s="115"/>
      <c r="AP176" s="115"/>
      <c r="AQ176" s="115"/>
      <c r="AR176" s="115"/>
      <c r="AS176" s="115"/>
      <c r="AT176" s="115"/>
      <c r="AU176" s="115"/>
      <c r="AV176" s="115"/>
      <c r="AW176" s="115"/>
      <c r="AX176" s="115"/>
      <c r="AY176" s="115"/>
      <c r="AZ176" s="115"/>
      <c r="BA176" s="115"/>
      <c r="BB176" s="115"/>
      <c r="BC176" s="115"/>
      <c r="BD176" s="115"/>
      <c r="BE176" s="115"/>
      <c r="BF176" s="115"/>
      <c r="BG176" s="115"/>
      <c r="BH176" s="115"/>
      <c r="BI176" s="115"/>
      <c r="BJ176" s="115"/>
      <c r="BK176" s="115"/>
      <c r="BL176" s="115"/>
      <c r="BM176" s="115"/>
      <c r="BN176" s="115"/>
      <c r="BO176" s="115"/>
      <c r="BP176" s="115"/>
      <c r="BQ176" s="115"/>
      <c r="BR176" s="115"/>
      <c r="BS176" s="115"/>
      <c r="BT176" s="115"/>
      <c r="BU176" s="115"/>
      <c r="BV176" s="115"/>
      <c r="BW176" s="115"/>
      <c r="BX176" s="115"/>
      <c r="BY176" s="115"/>
      <c r="BZ176" s="115"/>
      <c r="CA176" s="115"/>
      <c r="CB176" s="115"/>
      <c r="CC176" s="115"/>
      <c r="CD176" s="115"/>
      <c r="CE176" s="115"/>
    </row>
    <row r="177" spans="1:83" s="122" customFormat="1" x14ac:dyDescent="0.3">
      <c r="A177" s="157" t="s">
        <v>110</v>
      </c>
      <c r="B177" s="89" t="s">
        <v>681</v>
      </c>
      <c r="C177" s="89" t="s">
        <v>181</v>
      </c>
      <c r="D177" s="89" t="s">
        <v>682</v>
      </c>
      <c r="E177" s="108">
        <v>45588</v>
      </c>
      <c r="F177" s="108">
        <f t="shared" si="5"/>
        <v>46683</v>
      </c>
      <c r="G177" s="86">
        <v>0</v>
      </c>
      <c r="H177" s="86">
        <v>0</v>
      </c>
      <c r="I177" s="86">
        <v>1</v>
      </c>
      <c r="J177" s="89">
        <f>SUM(U177:Z177)</f>
        <v>1</v>
      </c>
      <c r="K177" s="89">
        <f t="shared" si="4"/>
        <v>0</v>
      </c>
      <c r="L177" s="89">
        <v>0</v>
      </c>
      <c r="M177" s="120">
        <v>0</v>
      </c>
      <c r="N177" s="120">
        <v>0</v>
      </c>
      <c r="O177" s="124">
        <f>J177-K177-L177-M177</f>
        <v>1</v>
      </c>
      <c r="P177" s="117">
        <v>0</v>
      </c>
      <c r="Q177" s="117">
        <v>0</v>
      </c>
      <c r="R177" s="117">
        <v>0</v>
      </c>
      <c r="S177" s="117">
        <v>0</v>
      </c>
      <c r="T177" s="117">
        <v>0</v>
      </c>
      <c r="U177" s="104">
        <v>0</v>
      </c>
      <c r="V177" s="118">
        <v>1</v>
      </c>
      <c r="W177" s="118">
        <v>0</v>
      </c>
      <c r="X177" s="118">
        <v>0</v>
      </c>
      <c r="Y177" s="118">
        <v>0</v>
      </c>
      <c r="Z177" s="118">
        <v>0</v>
      </c>
      <c r="AA177" s="104">
        <v>0</v>
      </c>
      <c r="AB177" s="104">
        <v>0</v>
      </c>
      <c r="AC177" s="104">
        <v>0</v>
      </c>
      <c r="AD177" s="104">
        <v>0</v>
      </c>
      <c r="AE177" s="104">
        <v>0</v>
      </c>
      <c r="AF177" s="104">
        <v>0</v>
      </c>
      <c r="AG177" s="104">
        <v>0</v>
      </c>
      <c r="AH177" s="104">
        <v>0</v>
      </c>
      <c r="AI177" s="104">
        <v>0</v>
      </c>
      <c r="AJ177" s="104">
        <v>0</v>
      </c>
      <c r="AK177" s="104">
        <v>0</v>
      </c>
      <c r="AL177" s="117">
        <f t="shared" ref="AL177:AL215" si="9">SUM(V177:Z177)</f>
        <v>1</v>
      </c>
      <c r="AM177" s="114"/>
      <c r="AN177" s="115"/>
      <c r="AO177" s="115"/>
      <c r="AP177" s="115"/>
      <c r="AQ177" s="115"/>
      <c r="AR177" s="115"/>
      <c r="AS177" s="115"/>
      <c r="AT177" s="115"/>
      <c r="AU177" s="115"/>
      <c r="AV177" s="115"/>
      <c r="AW177" s="115"/>
      <c r="AX177" s="115"/>
      <c r="AY177" s="115"/>
      <c r="AZ177" s="115"/>
      <c r="BA177" s="115"/>
      <c r="BB177" s="115"/>
      <c r="BC177" s="115"/>
      <c r="BD177" s="115"/>
      <c r="BE177" s="115"/>
      <c r="BF177" s="115"/>
      <c r="BG177" s="115"/>
      <c r="BH177" s="115"/>
      <c r="BI177" s="115"/>
      <c r="BJ177" s="115"/>
      <c r="BK177" s="115"/>
      <c r="BL177" s="115"/>
      <c r="BM177" s="115"/>
      <c r="BN177" s="115"/>
      <c r="BO177" s="115"/>
      <c r="BP177" s="115"/>
      <c r="BQ177" s="115"/>
      <c r="BR177" s="115"/>
      <c r="BS177" s="115"/>
      <c r="BT177" s="115"/>
      <c r="BU177" s="115"/>
      <c r="BV177" s="115"/>
      <c r="BW177" s="115"/>
      <c r="BX177" s="115"/>
      <c r="BY177" s="115"/>
      <c r="BZ177" s="115"/>
      <c r="CA177" s="115"/>
      <c r="CB177" s="115"/>
      <c r="CC177" s="115"/>
      <c r="CD177" s="115"/>
      <c r="CE177" s="115"/>
    </row>
    <row r="178" spans="1:83" s="122" customFormat="1" x14ac:dyDescent="0.3">
      <c r="A178" s="157" t="s">
        <v>110</v>
      </c>
      <c r="B178" s="89" t="s">
        <v>687</v>
      </c>
      <c r="C178" s="89" t="s">
        <v>113</v>
      </c>
      <c r="D178" s="89" t="s">
        <v>688</v>
      </c>
      <c r="E178" s="108">
        <v>45615</v>
      </c>
      <c r="F178" s="108">
        <f t="shared" si="5"/>
        <v>46710</v>
      </c>
      <c r="G178" s="86">
        <v>0</v>
      </c>
      <c r="H178" s="86">
        <v>0</v>
      </c>
      <c r="I178" s="86">
        <v>2</v>
      </c>
      <c r="J178" s="89">
        <v>2</v>
      </c>
      <c r="K178" s="89">
        <f t="shared" si="4"/>
        <v>0</v>
      </c>
      <c r="L178" s="89">
        <v>0</v>
      </c>
      <c r="M178" s="120">
        <v>0</v>
      </c>
      <c r="N178" s="120">
        <v>0</v>
      </c>
      <c r="O178" s="124">
        <v>8</v>
      </c>
      <c r="P178" s="117">
        <v>0</v>
      </c>
      <c r="Q178" s="117">
        <v>0</v>
      </c>
      <c r="R178" s="117">
        <v>0</v>
      </c>
      <c r="S178" s="117">
        <v>0</v>
      </c>
      <c r="T178" s="117">
        <v>0</v>
      </c>
      <c r="U178" s="104">
        <v>0</v>
      </c>
      <c r="V178" s="118">
        <v>-6</v>
      </c>
      <c r="W178" s="118">
        <v>8</v>
      </c>
      <c r="X178" s="118">
        <v>0</v>
      </c>
      <c r="Y178" s="118">
        <v>0</v>
      </c>
      <c r="Z178" s="118">
        <v>0</v>
      </c>
      <c r="AA178" s="104">
        <v>0</v>
      </c>
      <c r="AB178" s="104">
        <v>0</v>
      </c>
      <c r="AC178" s="104">
        <v>0</v>
      </c>
      <c r="AD178" s="104">
        <v>0</v>
      </c>
      <c r="AE178" s="104">
        <v>0</v>
      </c>
      <c r="AF178" s="104">
        <v>0</v>
      </c>
      <c r="AG178" s="104">
        <v>0</v>
      </c>
      <c r="AH178" s="104">
        <v>0</v>
      </c>
      <c r="AI178" s="104">
        <v>0</v>
      </c>
      <c r="AJ178" s="104">
        <v>0</v>
      </c>
      <c r="AK178" s="104">
        <v>0</v>
      </c>
      <c r="AL178" s="117">
        <f t="shared" si="9"/>
        <v>2</v>
      </c>
      <c r="AM178" s="114"/>
      <c r="AN178" s="115"/>
      <c r="AO178" s="115"/>
      <c r="AP178" s="115"/>
      <c r="AQ178" s="115"/>
      <c r="AR178" s="115"/>
      <c r="AS178" s="115"/>
      <c r="AT178" s="115"/>
      <c r="AU178" s="115"/>
      <c r="AV178" s="115"/>
      <c r="AW178" s="115"/>
      <c r="AX178" s="115"/>
      <c r="AY178" s="115"/>
      <c r="AZ178" s="115"/>
      <c r="BA178" s="115"/>
      <c r="BB178" s="115"/>
      <c r="BC178" s="115"/>
      <c r="BD178" s="115"/>
      <c r="BE178" s="115"/>
      <c r="BF178" s="115"/>
      <c r="BG178" s="115"/>
      <c r="BH178" s="115"/>
      <c r="BI178" s="115"/>
      <c r="BJ178" s="115"/>
      <c r="BK178" s="115"/>
      <c r="BL178" s="115"/>
      <c r="BM178" s="115"/>
      <c r="BN178" s="115"/>
      <c r="BO178" s="115"/>
      <c r="BP178" s="115"/>
      <c r="BQ178" s="115"/>
      <c r="BR178" s="115"/>
      <c r="BS178" s="115"/>
      <c r="BT178" s="115"/>
      <c r="BU178" s="115"/>
      <c r="BV178" s="115"/>
      <c r="BW178" s="115"/>
      <c r="BX178" s="115"/>
      <c r="BY178" s="115"/>
      <c r="BZ178" s="115"/>
      <c r="CA178" s="115"/>
      <c r="CB178" s="115"/>
      <c r="CC178" s="115"/>
      <c r="CD178" s="115"/>
      <c r="CE178" s="115"/>
    </row>
    <row r="179" spans="1:83" s="122" customFormat="1" x14ac:dyDescent="0.3">
      <c r="A179" s="157" t="s">
        <v>110</v>
      </c>
      <c r="B179" s="89" t="s">
        <v>689</v>
      </c>
      <c r="C179" s="89" t="s">
        <v>113</v>
      </c>
      <c r="D179" s="89" t="s">
        <v>690</v>
      </c>
      <c r="E179" s="108">
        <v>45616</v>
      </c>
      <c r="F179" s="108">
        <f t="shared" si="5"/>
        <v>46711</v>
      </c>
      <c r="G179" s="86">
        <v>0</v>
      </c>
      <c r="H179" s="86">
        <v>0</v>
      </c>
      <c r="I179" s="86">
        <v>8</v>
      </c>
      <c r="J179" s="89">
        <f>SUM(U179:Z179)</f>
        <v>8</v>
      </c>
      <c r="K179" s="89">
        <f t="shared" si="4"/>
        <v>0</v>
      </c>
      <c r="L179" s="89">
        <v>0</v>
      </c>
      <c r="M179" s="120">
        <v>0</v>
      </c>
      <c r="N179" s="120">
        <v>0</v>
      </c>
      <c r="O179" s="124">
        <f>J179-K179-L179-M179</f>
        <v>8</v>
      </c>
      <c r="P179" s="117">
        <v>0</v>
      </c>
      <c r="Q179" s="117">
        <v>0</v>
      </c>
      <c r="R179" s="117">
        <v>0</v>
      </c>
      <c r="S179" s="117">
        <v>0</v>
      </c>
      <c r="T179" s="117">
        <v>0</v>
      </c>
      <c r="U179" s="104">
        <v>0</v>
      </c>
      <c r="V179" s="118">
        <v>0</v>
      </c>
      <c r="W179" s="118">
        <v>8</v>
      </c>
      <c r="X179" s="118">
        <v>0</v>
      </c>
      <c r="Y179" s="118">
        <v>0</v>
      </c>
      <c r="Z179" s="118">
        <v>0</v>
      </c>
      <c r="AA179" s="104">
        <v>0</v>
      </c>
      <c r="AB179" s="104">
        <v>0</v>
      </c>
      <c r="AC179" s="104">
        <v>0</v>
      </c>
      <c r="AD179" s="104">
        <v>0</v>
      </c>
      <c r="AE179" s="104">
        <v>0</v>
      </c>
      <c r="AF179" s="104">
        <v>0</v>
      </c>
      <c r="AG179" s="104">
        <v>0</v>
      </c>
      <c r="AH179" s="104">
        <v>0</v>
      </c>
      <c r="AI179" s="104">
        <v>0</v>
      </c>
      <c r="AJ179" s="104">
        <v>0</v>
      </c>
      <c r="AK179" s="104">
        <v>0</v>
      </c>
      <c r="AL179" s="117">
        <f t="shared" si="9"/>
        <v>8</v>
      </c>
      <c r="AM179" s="114"/>
      <c r="AN179" s="115"/>
      <c r="AO179" s="115"/>
      <c r="AP179" s="115"/>
      <c r="AQ179" s="115"/>
      <c r="AR179" s="115"/>
      <c r="AS179" s="115"/>
      <c r="AT179" s="115"/>
      <c r="AU179" s="115"/>
      <c r="AV179" s="115"/>
      <c r="AW179" s="115"/>
      <c r="AX179" s="115"/>
      <c r="AY179" s="115"/>
      <c r="AZ179" s="115"/>
      <c r="BA179" s="115"/>
      <c r="BB179" s="115"/>
      <c r="BC179" s="115"/>
      <c r="BD179" s="115"/>
      <c r="BE179" s="115"/>
      <c r="BF179" s="115"/>
      <c r="BG179" s="115"/>
      <c r="BH179" s="115"/>
      <c r="BI179" s="115"/>
      <c r="BJ179" s="115"/>
      <c r="BK179" s="115"/>
      <c r="BL179" s="115"/>
      <c r="BM179" s="115"/>
      <c r="BN179" s="115"/>
      <c r="BO179" s="115"/>
      <c r="BP179" s="115"/>
      <c r="BQ179" s="115"/>
      <c r="BR179" s="115"/>
      <c r="BS179" s="115"/>
      <c r="BT179" s="115"/>
      <c r="BU179" s="115"/>
      <c r="BV179" s="115"/>
      <c r="BW179" s="115"/>
      <c r="BX179" s="115"/>
      <c r="BY179" s="115"/>
      <c r="BZ179" s="115"/>
      <c r="CA179" s="115"/>
      <c r="CB179" s="115"/>
      <c r="CC179" s="115"/>
      <c r="CD179" s="115"/>
      <c r="CE179" s="115"/>
    </row>
    <row r="180" spans="1:83" s="122" customFormat="1" x14ac:dyDescent="0.3">
      <c r="A180" s="157" t="s">
        <v>110</v>
      </c>
      <c r="B180" s="89" t="s">
        <v>683</v>
      </c>
      <c r="C180" s="89" t="s">
        <v>113</v>
      </c>
      <c r="D180" s="89" t="s">
        <v>684</v>
      </c>
      <c r="E180" s="108">
        <v>45587</v>
      </c>
      <c r="F180" s="108">
        <f t="shared" si="5"/>
        <v>46682</v>
      </c>
      <c r="G180" s="86">
        <v>0</v>
      </c>
      <c r="H180" s="86">
        <v>0</v>
      </c>
      <c r="I180" s="86">
        <v>1</v>
      </c>
      <c r="J180" s="89">
        <v>1</v>
      </c>
      <c r="K180" s="89">
        <f t="shared" si="4"/>
        <v>0</v>
      </c>
      <c r="L180" s="89">
        <v>0</v>
      </c>
      <c r="M180" s="120">
        <v>0</v>
      </c>
      <c r="N180" s="120">
        <v>0</v>
      </c>
      <c r="O180" s="124">
        <v>1</v>
      </c>
      <c r="P180" s="117">
        <v>0</v>
      </c>
      <c r="Q180" s="117">
        <v>0</v>
      </c>
      <c r="R180" s="117">
        <v>0</v>
      </c>
      <c r="S180" s="117">
        <v>0</v>
      </c>
      <c r="T180" s="117">
        <v>0</v>
      </c>
      <c r="U180" s="104">
        <v>0</v>
      </c>
      <c r="V180" s="118">
        <v>1</v>
      </c>
      <c r="W180" s="118">
        <v>0</v>
      </c>
      <c r="X180" s="118">
        <v>0</v>
      </c>
      <c r="Y180" s="118">
        <v>0</v>
      </c>
      <c r="Z180" s="118">
        <v>0</v>
      </c>
      <c r="AA180" s="104">
        <v>0</v>
      </c>
      <c r="AB180" s="104">
        <v>0</v>
      </c>
      <c r="AC180" s="104">
        <v>0</v>
      </c>
      <c r="AD180" s="104">
        <v>0</v>
      </c>
      <c r="AE180" s="104">
        <v>0</v>
      </c>
      <c r="AF180" s="104">
        <v>0</v>
      </c>
      <c r="AG180" s="104">
        <v>0</v>
      </c>
      <c r="AH180" s="104">
        <v>0</v>
      </c>
      <c r="AI180" s="104">
        <v>0</v>
      </c>
      <c r="AJ180" s="104">
        <v>0</v>
      </c>
      <c r="AK180" s="104">
        <v>0</v>
      </c>
      <c r="AL180" s="117">
        <f t="shared" si="9"/>
        <v>1</v>
      </c>
      <c r="AM180" s="114"/>
      <c r="AN180" s="115"/>
      <c r="AO180" s="115"/>
      <c r="AP180" s="115"/>
      <c r="AQ180" s="115"/>
      <c r="AR180" s="115"/>
      <c r="AS180" s="115"/>
      <c r="AT180" s="115"/>
      <c r="AU180" s="115"/>
      <c r="AV180" s="115"/>
      <c r="AW180" s="115"/>
      <c r="AX180" s="115"/>
      <c r="AY180" s="115"/>
      <c r="AZ180" s="115"/>
      <c r="BA180" s="115"/>
      <c r="BB180" s="115"/>
      <c r="BC180" s="115"/>
      <c r="BD180" s="115"/>
      <c r="BE180" s="115"/>
      <c r="BF180" s="115"/>
      <c r="BG180" s="115"/>
      <c r="BH180" s="115"/>
      <c r="BI180" s="115"/>
      <c r="BJ180" s="115"/>
      <c r="BK180" s="115"/>
      <c r="BL180" s="115"/>
      <c r="BM180" s="115"/>
      <c r="BN180" s="115"/>
      <c r="BO180" s="115"/>
      <c r="BP180" s="115"/>
      <c r="BQ180" s="115"/>
      <c r="BR180" s="115"/>
      <c r="BS180" s="115"/>
      <c r="BT180" s="115"/>
      <c r="BU180" s="115"/>
      <c r="BV180" s="115"/>
      <c r="BW180" s="115"/>
      <c r="BX180" s="115"/>
      <c r="BY180" s="115"/>
      <c r="BZ180" s="115"/>
      <c r="CA180" s="115"/>
      <c r="CB180" s="115"/>
      <c r="CC180" s="115"/>
      <c r="CD180" s="115"/>
      <c r="CE180" s="115"/>
    </row>
    <row r="181" spans="1:83" s="122" customFormat="1" x14ac:dyDescent="0.3">
      <c r="A181" s="157" t="s">
        <v>110</v>
      </c>
      <c r="B181" s="89" t="s">
        <v>685</v>
      </c>
      <c r="C181" s="89" t="s">
        <v>159</v>
      </c>
      <c r="D181" s="89" t="s">
        <v>686</v>
      </c>
      <c r="E181" s="108">
        <v>45595</v>
      </c>
      <c r="F181" s="108">
        <f t="shared" si="5"/>
        <v>46690</v>
      </c>
      <c r="G181" s="86">
        <v>0</v>
      </c>
      <c r="H181" s="86">
        <v>0</v>
      </c>
      <c r="I181" s="86">
        <v>4</v>
      </c>
      <c r="J181" s="89">
        <f>SUM(U181:Z181)</f>
        <v>4</v>
      </c>
      <c r="K181" s="89">
        <f t="shared" si="4"/>
        <v>0</v>
      </c>
      <c r="L181" s="89">
        <v>0</v>
      </c>
      <c r="M181" s="120">
        <v>0</v>
      </c>
      <c r="N181" s="120">
        <v>0</v>
      </c>
      <c r="O181" s="124">
        <f>J181-K181-L181-M181</f>
        <v>4</v>
      </c>
      <c r="P181" s="117">
        <v>0</v>
      </c>
      <c r="Q181" s="117">
        <v>0</v>
      </c>
      <c r="R181" s="117">
        <v>0</v>
      </c>
      <c r="S181" s="117">
        <v>0</v>
      </c>
      <c r="T181" s="117">
        <v>0</v>
      </c>
      <c r="U181" s="104">
        <v>0</v>
      </c>
      <c r="V181" s="118">
        <v>4</v>
      </c>
      <c r="W181" s="118">
        <v>0</v>
      </c>
      <c r="X181" s="118">
        <v>0</v>
      </c>
      <c r="Y181" s="118">
        <v>0</v>
      </c>
      <c r="Z181" s="118">
        <v>0</v>
      </c>
      <c r="AA181" s="104">
        <v>0</v>
      </c>
      <c r="AB181" s="104">
        <v>0</v>
      </c>
      <c r="AC181" s="104">
        <v>0</v>
      </c>
      <c r="AD181" s="104">
        <v>0</v>
      </c>
      <c r="AE181" s="104">
        <v>0</v>
      </c>
      <c r="AF181" s="104">
        <v>0</v>
      </c>
      <c r="AG181" s="104">
        <v>0</v>
      </c>
      <c r="AH181" s="104">
        <v>0</v>
      </c>
      <c r="AI181" s="104">
        <v>0</v>
      </c>
      <c r="AJ181" s="104">
        <v>0</v>
      </c>
      <c r="AK181" s="104">
        <v>0</v>
      </c>
      <c r="AL181" s="117">
        <f t="shared" si="9"/>
        <v>4</v>
      </c>
      <c r="AM181" s="114"/>
      <c r="AN181" s="115"/>
      <c r="AO181" s="115"/>
      <c r="AP181" s="115"/>
      <c r="AQ181" s="115"/>
      <c r="AR181" s="115"/>
      <c r="AS181" s="115"/>
      <c r="AT181" s="115"/>
      <c r="AU181" s="115"/>
      <c r="AV181" s="115"/>
      <c r="AW181" s="115"/>
      <c r="AX181" s="115"/>
      <c r="AY181" s="115"/>
      <c r="AZ181" s="115"/>
      <c r="BA181" s="115"/>
      <c r="BB181" s="115"/>
      <c r="BC181" s="115"/>
      <c r="BD181" s="115"/>
      <c r="BE181" s="115"/>
      <c r="BF181" s="115"/>
      <c r="BG181" s="115"/>
      <c r="BH181" s="115"/>
      <c r="BI181" s="115"/>
      <c r="BJ181" s="115"/>
      <c r="BK181" s="115"/>
      <c r="BL181" s="115"/>
      <c r="BM181" s="115"/>
      <c r="BN181" s="115"/>
      <c r="BO181" s="115"/>
      <c r="BP181" s="115"/>
      <c r="BQ181" s="115"/>
      <c r="BR181" s="115"/>
      <c r="BS181" s="115"/>
      <c r="BT181" s="115"/>
      <c r="BU181" s="115"/>
      <c r="BV181" s="115"/>
      <c r="BW181" s="115"/>
      <c r="BX181" s="115"/>
      <c r="BY181" s="115"/>
      <c r="BZ181" s="115"/>
      <c r="CA181" s="115"/>
      <c r="CB181" s="115"/>
      <c r="CC181" s="115"/>
      <c r="CD181" s="115"/>
      <c r="CE181" s="115"/>
    </row>
    <row r="182" spans="1:83" s="122" customFormat="1" ht="26.4" x14ac:dyDescent="0.3">
      <c r="A182" s="157" t="s">
        <v>110</v>
      </c>
      <c r="B182" s="86" t="s">
        <v>791</v>
      </c>
      <c r="C182" s="86" t="s">
        <v>113</v>
      </c>
      <c r="D182" s="86" t="s">
        <v>785</v>
      </c>
      <c r="E182" s="108">
        <v>45748</v>
      </c>
      <c r="F182" s="108">
        <f t="shared" si="5"/>
        <v>46844</v>
      </c>
      <c r="G182" s="86">
        <v>0</v>
      </c>
      <c r="H182" s="86">
        <v>0</v>
      </c>
      <c r="I182" s="86">
        <v>2</v>
      </c>
      <c r="J182" s="86">
        <v>2</v>
      </c>
      <c r="K182" s="86">
        <v>0</v>
      </c>
      <c r="L182" s="86">
        <v>0</v>
      </c>
      <c r="M182" s="86">
        <v>0</v>
      </c>
      <c r="N182" s="86">
        <v>0</v>
      </c>
      <c r="O182" s="123">
        <v>2</v>
      </c>
      <c r="P182" s="117">
        <v>0</v>
      </c>
      <c r="Q182" s="117">
        <v>0</v>
      </c>
      <c r="R182" s="117">
        <v>0</v>
      </c>
      <c r="S182" s="117">
        <v>0</v>
      </c>
      <c r="T182" s="117">
        <v>0</v>
      </c>
      <c r="U182" s="104"/>
      <c r="V182" s="118">
        <v>2</v>
      </c>
      <c r="W182" s="118"/>
      <c r="X182" s="118"/>
      <c r="Y182" s="118"/>
      <c r="Z182" s="118"/>
      <c r="AA182" s="104"/>
      <c r="AB182" s="104"/>
      <c r="AC182" s="104"/>
      <c r="AD182" s="104"/>
      <c r="AE182" s="104"/>
      <c r="AF182" s="104"/>
      <c r="AG182" s="104"/>
      <c r="AH182" s="104"/>
      <c r="AI182" s="104"/>
      <c r="AJ182" s="104"/>
      <c r="AK182" s="104"/>
      <c r="AL182" s="117">
        <f t="shared" si="9"/>
        <v>2</v>
      </c>
      <c r="AM182" s="114"/>
      <c r="AN182" s="115"/>
      <c r="AO182" s="115"/>
      <c r="AP182" s="115"/>
      <c r="AQ182" s="115"/>
      <c r="AR182" s="115"/>
      <c r="AS182" s="115"/>
      <c r="AT182" s="115"/>
      <c r="AU182" s="115"/>
      <c r="AV182" s="115"/>
      <c r="AW182" s="115"/>
      <c r="AX182" s="115"/>
      <c r="AY182" s="115"/>
      <c r="AZ182" s="115"/>
      <c r="BA182" s="115"/>
      <c r="BB182" s="115"/>
      <c r="BC182" s="115"/>
      <c r="BD182" s="115"/>
      <c r="BE182" s="115"/>
      <c r="BF182" s="115"/>
      <c r="BG182" s="115"/>
      <c r="BH182" s="115"/>
      <c r="BI182" s="115"/>
      <c r="BJ182" s="115"/>
      <c r="BK182" s="115"/>
      <c r="BL182" s="115"/>
      <c r="BM182" s="115"/>
      <c r="BN182" s="115"/>
      <c r="BO182" s="115"/>
      <c r="BP182" s="115"/>
      <c r="BQ182" s="115"/>
      <c r="BR182" s="115"/>
      <c r="BS182" s="115"/>
      <c r="BT182" s="115"/>
      <c r="BU182" s="115"/>
      <c r="BV182" s="115"/>
      <c r="BW182" s="115"/>
      <c r="BX182" s="115"/>
      <c r="BY182" s="115"/>
      <c r="BZ182" s="115"/>
      <c r="CA182" s="115"/>
      <c r="CB182" s="115"/>
      <c r="CC182" s="115"/>
      <c r="CD182" s="115"/>
      <c r="CE182" s="115"/>
    </row>
    <row r="183" spans="1:83" s="122" customFormat="1" x14ac:dyDescent="0.3">
      <c r="A183" s="157" t="s">
        <v>110</v>
      </c>
      <c r="B183" s="89" t="s">
        <v>695</v>
      </c>
      <c r="C183" s="89" t="s">
        <v>113</v>
      </c>
      <c r="D183" s="89" t="s">
        <v>696</v>
      </c>
      <c r="E183" s="108">
        <v>45638</v>
      </c>
      <c r="F183" s="108">
        <f t="shared" si="5"/>
        <v>46733</v>
      </c>
      <c r="G183" s="86">
        <v>0</v>
      </c>
      <c r="H183" s="86">
        <v>0</v>
      </c>
      <c r="I183" s="86">
        <v>2</v>
      </c>
      <c r="J183" s="89">
        <f>SUM(U183:Z183)</f>
        <v>2</v>
      </c>
      <c r="K183" s="89">
        <f>SUM(P183:S183)</f>
        <v>0</v>
      </c>
      <c r="L183" s="89">
        <v>0</v>
      </c>
      <c r="M183" s="120">
        <v>0</v>
      </c>
      <c r="N183" s="120">
        <v>0</v>
      </c>
      <c r="O183" s="124">
        <f>J183-K183-L183-M183</f>
        <v>2</v>
      </c>
      <c r="P183" s="117">
        <v>0</v>
      </c>
      <c r="Q183" s="117">
        <v>0</v>
      </c>
      <c r="R183" s="117">
        <v>0</v>
      </c>
      <c r="S183" s="117">
        <v>0</v>
      </c>
      <c r="T183" s="117">
        <v>0</v>
      </c>
      <c r="U183" s="104">
        <v>0</v>
      </c>
      <c r="V183" s="118">
        <v>2</v>
      </c>
      <c r="W183" s="118">
        <v>0</v>
      </c>
      <c r="X183" s="118">
        <v>0</v>
      </c>
      <c r="Y183" s="118">
        <v>0</v>
      </c>
      <c r="Z183" s="118">
        <v>0</v>
      </c>
      <c r="AA183" s="104">
        <v>0</v>
      </c>
      <c r="AB183" s="104">
        <v>0</v>
      </c>
      <c r="AC183" s="104">
        <v>0</v>
      </c>
      <c r="AD183" s="104">
        <v>0</v>
      </c>
      <c r="AE183" s="104">
        <v>0</v>
      </c>
      <c r="AF183" s="104">
        <v>0</v>
      </c>
      <c r="AG183" s="104">
        <v>0</v>
      </c>
      <c r="AH183" s="104">
        <v>0</v>
      </c>
      <c r="AI183" s="104">
        <v>0</v>
      </c>
      <c r="AJ183" s="104">
        <v>0</v>
      </c>
      <c r="AK183" s="104">
        <v>0</v>
      </c>
      <c r="AL183" s="117">
        <f t="shared" si="9"/>
        <v>2</v>
      </c>
      <c r="AM183" s="114"/>
      <c r="AN183" s="115"/>
      <c r="AO183" s="115"/>
      <c r="AP183" s="115"/>
      <c r="AQ183" s="115"/>
      <c r="AR183" s="115"/>
      <c r="AS183" s="115"/>
      <c r="AT183" s="115"/>
      <c r="AU183" s="115"/>
      <c r="AV183" s="115"/>
      <c r="AW183" s="115"/>
      <c r="AX183" s="115"/>
      <c r="AY183" s="115"/>
      <c r="AZ183" s="115"/>
      <c r="BA183" s="115"/>
      <c r="BB183" s="115"/>
      <c r="BC183" s="115"/>
      <c r="BD183" s="115"/>
      <c r="BE183" s="115"/>
      <c r="BF183" s="115"/>
      <c r="BG183" s="115"/>
      <c r="BH183" s="115"/>
      <c r="BI183" s="115"/>
      <c r="BJ183" s="115"/>
      <c r="BK183" s="115"/>
      <c r="BL183" s="115"/>
      <c r="BM183" s="115"/>
      <c r="BN183" s="115"/>
      <c r="BO183" s="115"/>
      <c r="BP183" s="115"/>
      <c r="BQ183" s="115"/>
      <c r="BR183" s="115"/>
      <c r="BS183" s="115"/>
      <c r="BT183" s="115"/>
      <c r="BU183" s="115"/>
      <c r="BV183" s="115"/>
      <c r="BW183" s="115"/>
      <c r="BX183" s="115"/>
      <c r="BY183" s="115"/>
      <c r="BZ183" s="115"/>
      <c r="CA183" s="115"/>
      <c r="CB183" s="115"/>
      <c r="CC183" s="115"/>
      <c r="CD183" s="115"/>
      <c r="CE183" s="115"/>
    </row>
    <row r="184" spans="1:83" s="122" customFormat="1" ht="26.4" x14ac:dyDescent="0.3">
      <c r="A184" s="157" t="s">
        <v>110</v>
      </c>
      <c r="B184" s="86" t="s">
        <v>842</v>
      </c>
      <c r="C184" s="86" t="s">
        <v>113</v>
      </c>
      <c r="D184" s="86" t="s">
        <v>843</v>
      </c>
      <c r="E184" s="108">
        <v>45852</v>
      </c>
      <c r="F184" s="108">
        <f t="shared" si="5"/>
        <v>46948</v>
      </c>
      <c r="G184" s="86">
        <v>0</v>
      </c>
      <c r="H184" s="86">
        <v>0</v>
      </c>
      <c r="I184" s="125">
        <f>J184</f>
        <v>1</v>
      </c>
      <c r="J184" s="86">
        <v>1</v>
      </c>
      <c r="K184" s="86">
        <v>0</v>
      </c>
      <c r="L184" s="86">
        <v>0</v>
      </c>
      <c r="M184" s="86">
        <v>0</v>
      </c>
      <c r="N184" s="86">
        <v>0</v>
      </c>
      <c r="O184" s="123">
        <v>1</v>
      </c>
      <c r="P184" s="117"/>
      <c r="Q184" s="117"/>
      <c r="R184" s="117"/>
      <c r="S184" s="117"/>
      <c r="T184" s="117"/>
      <c r="U184" s="117"/>
      <c r="V184" s="118"/>
      <c r="W184" s="118">
        <v>1</v>
      </c>
      <c r="X184" s="118"/>
      <c r="Y184" s="118"/>
      <c r="Z184" s="118"/>
      <c r="AA184" s="104"/>
      <c r="AB184" s="104"/>
      <c r="AC184" s="104"/>
      <c r="AD184" s="104"/>
      <c r="AE184" s="104"/>
      <c r="AF184" s="104"/>
      <c r="AG184" s="104"/>
      <c r="AH184" s="104"/>
      <c r="AI184" s="104"/>
      <c r="AJ184" s="104"/>
      <c r="AK184" s="104"/>
      <c r="AL184" s="117">
        <f t="shared" si="9"/>
        <v>1</v>
      </c>
      <c r="AM184" s="114"/>
      <c r="AN184" s="115"/>
      <c r="AO184" s="115"/>
      <c r="AP184" s="115"/>
      <c r="AQ184" s="115"/>
      <c r="AR184" s="115"/>
      <c r="AS184" s="115"/>
      <c r="AT184" s="115"/>
      <c r="AU184" s="115"/>
      <c r="AV184" s="115"/>
      <c r="AW184" s="115"/>
      <c r="AX184" s="115"/>
      <c r="AY184" s="115"/>
      <c r="AZ184" s="115"/>
      <c r="BA184" s="115"/>
      <c r="BB184" s="115"/>
      <c r="BC184" s="115"/>
      <c r="BD184" s="115"/>
      <c r="BE184" s="115"/>
      <c r="BF184" s="115"/>
      <c r="BG184" s="115"/>
      <c r="BH184" s="115"/>
      <c r="BI184" s="115"/>
      <c r="BJ184" s="115"/>
      <c r="BK184" s="115"/>
      <c r="BL184" s="115"/>
      <c r="BM184" s="115"/>
      <c r="BN184" s="115"/>
      <c r="BO184" s="115"/>
      <c r="BP184" s="115"/>
      <c r="BQ184" s="115"/>
      <c r="BR184" s="115"/>
      <c r="BS184" s="115"/>
      <c r="BT184" s="115"/>
      <c r="BU184" s="115"/>
      <c r="BV184" s="115"/>
      <c r="BW184" s="115"/>
      <c r="BX184" s="115"/>
      <c r="BY184" s="115"/>
      <c r="BZ184" s="115"/>
      <c r="CA184" s="115"/>
      <c r="CB184" s="115"/>
      <c r="CC184" s="115"/>
      <c r="CD184" s="115"/>
      <c r="CE184" s="115"/>
    </row>
    <row r="185" spans="1:83" s="122" customFormat="1" x14ac:dyDescent="0.3">
      <c r="A185" s="157" t="s">
        <v>110</v>
      </c>
      <c r="B185" s="89" t="s">
        <v>796</v>
      </c>
      <c r="C185" s="89" t="s">
        <v>181</v>
      </c>
      <c r="D185" s="89" t="s">
        <v>697</v>
      </c>
      <c r="E185" s="108">
        <v>45629</v>
      </c>
      <c r="F185" s="108">
        <f t="shared" si="5"/>
        <v>46724</v>
      </c>
      <c r="G185" s="86">
        <v>0</v>
      </c>
      <c r="H185" s="86">
        <v>0</v>
      </c>
      <c r="I185" s="86">
        <v>1</v>
      </c>
      <c r="J185" s="89">
        <f t="shared" ref="J185:J190" si="10">SUM(U185:Z185)</f>
        <v>1</v>
      </c>
      <c r="K185" s="89">
        <f t="shared" ref="K185:K190" si="11">SUM(P185:S185)</f>
        <v>0</v>
      </c>
      <c r="L185" s="89">
        <v>0</v>
      </c>
      <c r="M185" s="120">
        <v>0</v>
      </c>
      <c r="N185" s="120">
        <v>0</v>
      </c>
      <c r="O185" s="124">
        <f t="shared" ref="O185:O190" si="12">J185-K185-L185-M185</f>
        <v>1</v>
      </c>
      <c r="P185" s="117">
        <v>0</v>
      </c>
      <c r="Q185" s="117">
        <v>0</v>
      </c>
      <c r="R185" s="117">
        <v>0</v>
      </c>
      <c r="S185" s="117">
        <v>0</v>
      </c>
      <c r="T185" s="117">
        <v>0</v>
      </c>
      <c r="U185" s="104">
        <v>0</v>
      </c>
      <c r="V185" s="118">
        <v>1</v>
      </c>
      <c r="W185" s="118">
        <v>0</v>
      </c>
      <c r="X185" s="118">
        <v>0</v>
      </c>
      <c r="Y185" s="118">
        <v>0</v>
      </c>
      <c r="Z185" s="118">
        <v>0</v>
      </c>
      <c r="AA185" s="104">
        <v>0</v>
      </c>
      <c r="AB185" s="104">
        <v>0</v>
      </c>
      <c r="AC185" s="104">
        <v>0</v>
      </c>
      <c r="AD185" s="104">
        <v>0</v>
      </c>
      <c r="AE185" s="104">
        <v>0</v>
      </c>
      <c r="AF185" s="104">
        <v>0</v>
      </c>
      <c r="AG185" s="104">
        <v>0</v>
      </c>
      <c r="AH185" s="104">
        <v>0</v>
      </c>
      <c r="AI185" s="104">
        <v>0</v>
      </c>
      <c r="AJ185" s="104">
        <v>0</v>
      </c>
      <c r="AK185" s="104">
        <v>0</v>
      </c>
      <c r="AL185" s="117">
        <f t="shared" si="9"/>
        <v>1</v>
      </c>
      <c r="AM185" s="114"/>
      <c r="AN185" s="115"/>
      <c r="AO185" s="115"/>
      <c r="AP185" s="115"/>
      <c r="AQ185" s="115"/>
      <c r="AR185" s="115"/>
      <c r="AS185" s="115"/>
      <c r="AT185" s="115"/>
      <c r="AU185" s="115"/>
      <c r="AV185" s="115"/>
      <c r="AW185" s="115"/>
      <c r="AX185" s="115"/>
      <c r="AY185" s="115"/>
      <c r="AZ185" s="115"/>
      <c r="BA185" s="115"/>
      <c r="BB185" s="115"/>
      <c r="BC185" s="115"/>
      <c r="BD185" s="115"/>
      <c r="BE185" s="115"/>
      <c r="BF185" s="115"/>
      <c r="BG185" s="115"/>
      <c r="BH185" s="115"/>
      <c r="BI185" s="115"/>
      <c r="BJ185" s="115"/>
      <c r="BK185" s="115"/>
      <c r="BL185" s="115"/>
      <c r="BM185" s="115"/>
      <c r="BN185" s="115"/>
      <c r="BO185" s="115"/>
      <c r="BP185" s="115"/>
      <c r="BQ185" s="115"/>
      <c r="BR185" s="115"/>
      <c r="BS185" s="115"/>
      <c r="BT185" s="115"/>
      <c r="BU185" s="115"/>
      <c r="BV185" s="115"/>
      <c r="BW185" s="115"/>
      <c r="BX185" s="115"/>
      <c r="BY185" s="115"/>
      <c r="BZ185" s="115"/>
      <c r="CA185" s="115"/>
      <c r="CB185" s="115"/>
      <c r="CC185" s="115"/>
      <c r="CD185" s="115"/>
      <c r="CE185" s="115"/>
    </row>
    <row r="186" spans="1:83" s="122" customFormat="1" x14ac:dyDescent="0.3">
      <c r="A186" s="157" t="s">
        <v>110</v>
      </c>
      <c r="B186" s="89" t="s">
        <v>698</v>
      </c>
      <c r="C186" s="89" t="s">
        <v>113</v>
      </c>
      <c r="D186" s="89" t="s">
        <v>699</v>
      </c>
      <c r="E186" s="108">
        <v>45638</v>
      </c>
      <c r="F186" s="108">
        <f t="shared" si="5"/>
        <v>46733</v>
      </c>
      <c r="G186" s="86">
        <v>0</v>
      </c>
      <c r="H186" s="86">
        <v>0</v>
      </c>
      <c r="I186" s="86">
        <v>1</v>
      </c>
      <c r="J186" s="89">
        <f t="shared" si="10"/>
        <v>1</v>
      </c>
      <c r="K186" s="89">
        <f t="shared" si="11"/>
        <v>0</v>
      </c>
      <c r="L186" s="89">
        <v>0</v>
      </c>
      <c r="M186" s="120">
        <v>0</v>
      </c>
      <c r="N186" s="120">
        <v>0</v>
      </c>
      <c r="O186" s="124">
        <f t="shared" si="12"/>
        <v>1</v>
      </c>
      <c r="P186" s="117">
        <v>0</v>
      </c>
      <c r="Q186" s="117">
        <v>0</v>
      </c>
      <c r="R186" s="117">
        <v>0</v>
      </c>
      <c r="S186" s="117">
        <v>0</v>
      </c>
      <c r="T186" s="117">
        <v>0</v>
      </c>
      <c r="U186" s="104">
        <v>0</v>
      </c>
      <c r="V186" s="118">
        <v>0</v>
      </c>
      <c r="W186" s="118">
        <v>1</v>
      </c>
      <c r="X186" s="118">
        <v>0</v>
      </c>
      <c r="Y186" s="118">
        <v>0</v>
      </c>
      <c r="Z186" s="118">
        <v>0</v>
      </c>
      <c r="AA186" s="104">
        <v>0</v>
      </c>
      <c r="AB186" s="104">
        <v>0</v>
      </c>
      <c r="AC186" s="104">
        <v>0</v>
      </c>
      <c r="AD186" s="104">
        <v>0</v>
      </c>
      <c r="AE186" s="104">
        <v>0</v>
      </c>
      <c r="AF186" s="104">
        <v>0</v>
      </c>
      <c r="AG186" s="104">
        <v>0</v>
      </c>
      <c r="AH186" s="104">
        <v>0</v>
      </c>
      <c r="AI186" s="104">
        <v>0</v>
      </c>
      <c r="AJ186" s="104">
        <v>0</v>
      </c>
      <c r="AK186" s="104">
        <v>0</v>
      </c>
      <c r="AL186" s="117">
        <f t="shared" si="9"/>
        <v>1</v>
      </c>
      <c r="AM186" s="114"/>
      <c r="AN186" s="115"/>
      <c r="AO186" s="115"/>
      <c r="AP186" s="115"/>
      <c r="AQ186" s="115"/>
      <c r="AR186" s="115"/>
      <c r="AS186" s="115"/>
      <c r="AT186" s="115"/>
      <c r="AU186" s="115"/>
      <c r="AV186" s="115"/>
      <c r="AW186" s="115"/>
      <c r="AX186" s="115"/>
      <c r="AY186" s="115"/>
      <c r="AZ186" s="115"/>
      <c r="BA186" s="115"/>
      <c r="BB186" s="115"/>
      <c r="BC186" s="115"/>
      <c r="BD186" s="115"/>
      <c r="BE186" s="115"/>
      <c r="BF186" s="115"/>
      <c r="BG186" s="115"/>
      <c r="BH186" s="115"/>
      <c r="BI186" s="115"/>
      <c r="BJ186" s="115"/>
      <c r="BK186" s="115"/>
      <c r="BL186" s="115"/>
      <c r="BM186" s="115"/>
      <c r="BN186" s="115"/>
      <c r="BO186" s="115"/>
      <c r="BP186" s="115"/>
      <c r="BQ186" s="115"/>
      <c r="BR186" s="115"/>
      <c r="BS186" s="115"/>
      <c r="BT186" s="115"/>
      <c r="BU186" s="115"/>
      <c r="BV186" s="115"/>
      <c r="BW186" s="115"/>
      <c r="BX186" s="115"/>
      <c r="BY186" s="115"/>
      <c r="BZ186" s="115"/>
      <c r="CA186" s="115"/>
      <c r="CB186" s="115"/>
      <c r="CC186" s="115"/>
      <c r="CD186" s="115"/>
      <c r="CE186" s="115"/>
    </row>
    <row r="187" spans="1:83" s="122" customFormat="1" x14ac:dyDescent="0.3">
      <c r="A187" s="157" t="s">
        <v>110</v>
      </c>
      <c r="B187" s="89" t="s">
        <v>716</v>
      </c>
      <c r="C187" s="89" t="s">
        <v>108</v>
      </c>
      <c r="D187" s="89" t="s">
        <v>717</v>
      </c>
      <c r="E187" s="108">
        <v>45714</v>
      </c>
      <c r="F187" s="108">
        <f t="shared" si="5"/>
        <v>46809</v>
      </c>
      <c r="G187" s="86">
        <v>0</v>
      </c>
      <c r="H187" s="86">
        <v>0</v>
      </c>
      <c r="I187" s="86">
        <v>1</v>
      </c>
      <c r="J187" s="89">
        <f t="shared" si="10"/>
        <v>1</v>
      </c>
      <c r="K187" s="89">
        <f t="shared" si="11"/>
        <v>0</v>
      </c>
      <c r="L187" s="89">
        <v>0</v>
      </c>
      <c r="M187" s="120">
        <v>0</v>
      </c>
      <c r="N187" s="120">
        <v>0</v>
      </c>
      <c r="O187" s="124">
        <f t="shared" si="12"/>
        <v>1</v>
      </c>
      <c r="P187" s="117">
        <v>0</v>
      </c>
      <c r="Q187" s="117">
        <v>0</v>
      </c>
      <c r="R187" s="117">
        <v>0</v>
      </c>
      <c r="S187" s="117">
        <v>0</v>
      </c>
      <c r="T187" s="117">
        <v>0</v>
      </c>
      <c r="U187" s="104">
        <v>0</v>
      </c>
      <c r="V187" s="118">
        <v>1</v>
      </c>
      <c r="W187" s="118">
        <v>0</v>
      </c>
      <c r="X187" s="118">
        <v>0</v>
      </c>
      <c r="Y187" s="118">
        <v>0</v>
      </c>
      <c r="Z187" s="118">
        <v>0</v>
      </c>
      <c r="AA187" s="104">
        <v>0</v>
      </c>
      <c r="AB187" s="104">
        <v>0</v>
      </c>
      <c r="AC187" s="104">
        <v>0</v>
      </c>
      <c r="AD187" s="104">
        <v>0</v>
      </c>
      <c r="AE187" s="104">
        <v>0</v>
      </c>
      <c r="AF187" s="104">
        <v>0</v>
      </c>
      <c r="AG187" s="104">
        <v>0</v>
      </c>
      <c r="AH187" s="104">
        <v>0</v>
      </c>
      <c r="AI187" s="104">
        <v>0</v>
      </c>
      <c r="AJ187" s="104">
        <v>0</v>
      </c>
      <c r="AK187" s="104">
        <v>0</v>
      </c>
      <c r="AL187" s="117">
        <f t="shared" si="9"/>
        <v>1</v>
      </c>
      <c r="AM187" s="114"/>
      <c r="AN187" s="115"/>
      <c r="AO187" s="115"/>
      <c r="AP187" s="115"/>
      <c r="AQ187" s="115"/>
      <c r="AR187" s="115"/>
      <c r="AS187" s="115"/>
      <c r="AT187" s="115"/>
      <c r="AU187" s="115"/>
      <c r="AV187" s="115"/>
      <c r="AW187" s="115"/>
      <c r="AX187" s="115"/>
      <c r="AY187" s="115"/>
      <c r="AZ187" s="115"/>
      <c r="BA187" s="115"/>
      <c r="BB187" s="115"/>
      <c r="BC187" s="115"/>
      <c r="BD187" s="115"/>
      <c r="BE187" s="115"/>
      <c r="BF187" s="115"/>
      <c r="BG187" s="115"/>
      <c r="BH187" s="115"/>
      <c r="BI187" s="115"/>
      <c r="BJ187" s="115"/>
      <c r="BK187" s="115"/>
      <c r="BL187" s="115"/>
      <c r="BM187" s="115"/>
      <c r="BN187" s="115"/>
      <c r="BO187" s="115"/>
      <c r="BP187" s="115"/>
      <c r="BQ187" s="115"/>
      <c r="BR187" s="115"/>
      <c r="BS187" s="115"/>
      <c r="BT187" s="115"/>
      <c r="BU187" s="115"/>
      <c r="BV187" s="115"/>
      <c r="BW187" s="115"/>
      <c r="BX187" s="115"/>
      <c r="BY187" s="115"/>
      <c r="BZ187" s="115"/>
      <c r="CA187" s="115"/>
      <c r="CB187" s="115"/>
      <c r="CC187" s="115"/>
      <c r="CD187" s="115"/>
      <c r="CE187" s="115"/>
    </row>
    <row r="188" spans="1:83" s="122" customFormat="1" x14ac:dyDescent="0.3">
      <c r="A188" s="157" t="s">
        <v>110</v>
      </c>
      <c r="B188" s="89" t="s">
        <v>700</v>
      </c>
      <c r="C188" s="89" t="s">
        <v>181</v>
      </c>
      <c r="D188" s="89" t="s">
        <v>701</v>
      </c>
      <c r="E188" s="108">
        <v>45672</v>
      </c>
      <c r="F188" s="108">
        <f t="shared" si="5"/>
        <v>46767</v>
      </c>
      <c r="G188" s="86">
        <v>0</v>
      </c>
      <c r="H188" s="86">
        <v>0</v>
      </c>
      <c r="I188" s="86">
        <v>2</v>
      </c>
      <c r="J188" s="89">
        <f t="shared" si="10"/>
        <v>2</v>
      </c>
      <c r="K188" s="89">
        <f t="shared" si="11"/>
        <v>0</v>
      </c>
      <c r="L188" s="89">
        <v>0</v>
      </c>
      <c r="M188" s="120">
        <v>0</v>
      </c>
      <c r="N188" s="120">
        <v>0</v>
      </c>
      <c r="O188" s="124">
        <f t="shared" si="12"/>
        <v>2</v>
      </c>
      <c r="P188" s="117">
        <v>0</v>
      </c>
      <c r="Q188" s="117">
        <v>0</v>
      </c>
      <c r="R188" s="117">
        <v>0</v>
      </c>
      <c r="S188" s="117">
        <v>0</v>
      </c>
      <c r="T188" s="117">
        <v>0</v>
      </c>
      <c r="U188" s="104">
        <v>0</v>
      </c>
      <c r="V188" s="118">
        <v>2</v>
      </c>
      <c r="W188" s="118">
        <v>0</v>
      </c>
      <c r="X188" s="118">
        <v>0</v>
      </c>
      <c r="Y188" s="118">
        <v>0</v>
      </c>
      <c r="Z188" s="118">
        <v>0</v>
      </c>
      <c r="AA188" s="104">
        <v>0</v>
      </c>
      <c r="AB188" s="104">
        <v>0</v>
      </c>
      <c r="AC188" s="104">
        <v>0</v>
      </c>
      <c r="AD188" s="104">
        <v>0</v>
      </c>
      <c r="AE188" s="104">
        <v>0</v>
      </c>
      <c r="AF188" s="104">
        <v>0</v>
      </c>
      <c r="AG188" s="104">
        <v>0</v>
      </c>
      <c r="AH188" s="104">
        <v>0</v>
      </c>
      <c r="AI188" s="104">
        <v>0</v>
      </c>
      <c r="AJ188" s="104">
        <v>0</v>
      </c>
      <c r="AK188" s="104">
        <v>0</v>
      </c>
      <c r="AL188" s="117">
        <f t="shared" si="9"/>
        <v>2</v>
      </c>
      <c r="AM188" s="114"/>
      <c r="AN188" s="115"/>
      <c r="AO188" s="115"/>
      <c r="AP188" s="115"/>
      <c r="AQ188" s="115"/>
      <c r="AR188" s="115"/>
      <c r="AS188" s="115"/>
      <c r="AT188" s="115"/>
      <c r="AU188" s="115"/>
      <c r="AV188" s="115"/>
      <c r="AW188" s="115"/>
      <c r="AX188" s="115"/>
      <c r="AY188" s="115"/>
      <c r="AZ188" s="115"/>
      <c r="BA188" s="115"/>
      <c r="BB188" s="115"/>
      <c r="BC188" s="115"/>
      <c r="BD188" s="115"/>
      <c r="BE188" s="115"/>
      <c r="BF188" s="115"/>
      <c r="BG188" s="115"/>
      <c r="BH188" s="115"/>
      <c r="BI188" s="115"/>
      <c r="BJ188" s="115"/>
      <c r="BK188" s="115"/>
      <c r="BL188" s="115"/>
      <c r="BM188" s="115"/>
      <c r="BN188" s="115"/>
      <c r="BO188" s="115"/>
      <c r="BP188" s="115"/>
      <c r="BQ188" s="115"/>
      <c r="BR188" s="115"/>
      <c r="BS188" s="115"/>
      <c r="BT188" s="115"/>
      <c r="BU188" s="115"/>
      <c r="BV188" s="115"/>
      <c r="BW188" s="115"/>
      <c r="BX188" s="115"/>
      <c r="BY188" s="115"/>
      <c r="BZ188" s="115"/>
      <c r="CA188" s="115"/>
      <c r="CB188" s="115"/>
      <c r="CC188" s="115"/>
      <c r="CD188" s="115"/>
      <c r="CE188" s="115"/>
    </row>
    <row r="189" spans="1:83" s="122" customFormat="1" x14ac:dyDescent="0.3">
      <c r="A189" s="157" t="s">
        <v>110</v>
      </c>
      <c r="B189" s="89" t="s">
        <v>702</v>
      </c>
      <c r="C189" s="89" t="s">
        <v>181</v>
      </c>
      <c r="D189" s="89" t="s">
        <v>703</v>
      </c>
      <c r="E189" s="108">
        <v>45679</v>
      </c>
      <c r="F189" s="108">
        <f t="shared" si="5"/>
        <v>46774</v>
      </c>
      <c r="G189" s="86">
        <v>0</v>
      </c>
      <c r="H189" s="86">
        <v>0</v>
      </c>
      <c r="I189" s="86">
        <v>1</v>
      </c>
      <c r="J189" s="89">
        <f t="shared" si="10"/>
        <v>1</v>
      </c>
      <c r="K189" s="89">
        <f t="shared" si="11"/>
        <v>0</v>
      </c>
      <c r="L189" s="89">
        <v>0</v>
      </c>
      <c r="M189" s="120">
        <v>0</v>
      </c>
      <c r="N189" s="120">
        <v>0</v>
      </c>
      <c r="O189" s="124">
        <f t="shared" si="12"/>
        <v>1</v>
      </c>
      <c r="P189" s="117">
        <v>0</v>
      </c>
      <c r="Q189" s="117">
        <v>0</v>
      </c>
      <c r="R189" s="117">
        <v>0</v>
      </c>
      <c r="S189" s="117">
        <v>0</v>
      </c>
      <c r="T189" s="117">
        <v>0</v>
      </c>
      <c r="U189" s="104">
        <v>0</v>
      </c>
      <c r="V189" s="118">
        <v>1</v>
      </c>
      <c r="W189" s="118">
        <v>0</v>
      </c>
      <c r="X189" s="118">
        <v>0</v>
      </c>
      <c r="Y189" s="118">
        <v>0</v>
      </c>
      <c r="Z189" s="118">
        <v>0</v>
      </c>
      <c r="AA189" s="104">
        <v>0</v>
      </c>
      <c r="AB189" s="104">
        <v>0</v>
      </c>
      <c r="AC189" s="104">
        <v>0</v>
      </c>
      <c r="AD189" s="104">
        <v>0</v>
      </c>
      <c r="AE189" s="104">
        <v>0</v>
      </c>
      <c r="AF189" s="104">
        <v>0</v>
      </c>
      <c r="AG189" s="104">
        <v>0</v>
      </c>
      <c r="AH189" s="104">
        <v>0</v>
      </c>
      <c r="AI189" s="104">
        <v>0</v>
      </c>
      <c r="AJ189" s="104">
        <v>0</v>
      </c>
      <c r="AK189" s="104">
        <v>0</v>
      </c>
      <c r="AL189" s="117">
        <f t="shared" si="9"/>
        <v>1</v>
      </c>
      <c r="AM189" s="114"/>
      <c r="AN189" s="115"/>
      <c r="AO189" s="115"/>
      <c r="AP189" s="115"/>
      <c r="AQ189" s="115"/>
      <c r="AR189" s="115"/>
      <c r="AS189" s="115"/>
      <c r="AT189" s="115"/>
      <c r="AU189" s="115"/>
      <c r="AV189" s="115"/>
      <c r="AW189" s="115"/>
      <c r="AX189" s="115"/>
      <c r="AY189" s="115"/>
      <c r="AZ189" s="115"/>
      <c r="BA189" s="115"/>
      <c r="BB189" s="115"/>
      <c r="BC189" s="115"/>
      <c r="BD189" s="115"/>
      <c r="BE189" s="115"/>
      <c r="BF189" s="115"/>
      <c r="BG189" s="115"/>
      <c r="BH189" s="115"/>
      <c r="BI189" s="115"/>
      <c r="BJ189" s="115"/>
      <c r="BK189" s="115"/>
      <c r="BL189" s="115"/>
      <c r="BM189" s="115"/>
      <c r="BN189" s="115"/>
      <c r="BO189" s="115"/>
      <c r="BP189" s="115"/>
      <c r="BQ189" s="115"/>
      <c r="BR189" s="115"/>
      <c r="BS189" s="115"/>
      <c r="BT189" s="115"/>
      <c r="BU189" s="115"/>
      <c r="BV189" s="115"/>
      <c r="BW189" s="115"/>
      <c r="BX189" s="115"/>
      <c r="BY189" s="115"/>
      <c r="BZ189" s="115"/>
      <c r="CA189" s="115"/>
      <c r="CB189" s="115"/>
      <c r="CC189" s="115"/>
      <c r="CD189" s="115"/>
      <c r="CE189" s="115"/>
    </row>
    <row r="190" spans="1:83" s="122" customFormat="1" x14ac:dyDescent="0.3">
      <c r="A190" s="157" t="s">
        <v>110</v>
      </c>
      <c r="B190" s="89" t="s">
        <v>706</v>
      </c>
      <c r="C190" s="89" t="s">
        <v>113</v>
      </c>
      <c r="D190" s="89" t="s">
        <v>707</v>
      </c>
      <c r="E190" s="108">
        <v>45684</v>
      </c>
      <c r="F190" s="108">
        <f t="shared" ref="F190:F215" si="13">DATE(YEAR(E190)+3,MONTH(E190),DAY(E190))</f>
        <v>46779</v>
      </c>
      <c r="G190" s="86">
        <v>0</v>
      </c>
      <c r="H190" s="86">
        <v>0</v>
      </c>
      <c r="I190" s="86">
        <v>3</v>
      </c>
      <c r="J190" s="89">
        <f t="shared" si="10"/>
        <v>3</v>
      </c>
      <c r="K190" s="89">
        <f t="shared" si="11"/>
        <v>0</v>
      </c>
      <c r="L190" s="89">
        <v>0</v>
      </c>
      <c r="M190" s="120">
        <v>0</v>
      </c>
      <c r="N190" s="120">
        <v>0</v>
      </c>
      <c r="O190" s="124">
        <f t="shared" si="12"/>
        <v>3</v>
      </c>
      <c r="P190" s="117">
        <v>0</v>
      </c>
      <c r="Q190" s="117">
        <v>0</v>
      </c>
      <c r="R190" s="117">
        <v>0</v>
      </c>
      <c r="S190" s="117">
        <v>0</v>
      </c>
      <c r="T190" s="117">
        <v>0</v>
      </c>
      <c r="U190" s="104">
        <v>0</v>
      </c>
      <c r="V190" s="118">
        <v>0</v>
      </c>
      <c r="W190" s="118">
        <v>3</v>
      </c>
      <c r="X190" s="118">
        <v>0</v>
      </c>
      <c r="Y190" s="118">
        <v>0</v>
      </c>
      <c r="Z190" s="118">
        <v>0</v>
      </c>
      <c r="AA190" s="104">
        <v>0</v>
      </c>
      <c r="AB190" s="104">
        <v>0</v>
      </c>
      <c r="AC190" s="104">
        <v>0</v>
      </c>
      <c r="AD190" s="104">
        <v>0</v>
      </c>
      <c r="AE190" s="104">
        <v>0</v>
      </c>
      <c r="AF190" s="104">
        <v>0</v>
      </c>
      <c r="AG190" s="104">
        <v>0</v>
      </c>
      <c r="AH190" s="104">
        <v>0</v>
      </c>
      <c r="AI190" s="104">
        <v>0</v>
      </c>
      <c r="AJ190" s="104">
        <v>0</v>
      </c>
      <c r="AK190" s="104">
        <v>0</v>
      </c>
      <c r="AL190" s="117">
        <f t="shared" si="9"/>
        <v>3</v>
      </c>
      <c r="AM190" s="114"/>
      <c r="AN190" s="115"/>
      <c r="AO190" s="115"/>
      <c r="AP190" s="115"/>
      <c r="AQ190" s="115"/>
      <c r="AR190" s="115"/>
      <c r="AS190" s="115"/>
      <c r="AT190" s="115"/>
      <c r="AU190" s="115"/>
      <c r="AV190" s="115"/>
      <c r="AW190" s="115"/>
      <c r="AX190" s="115"/>
      <c r="AY190" s="115"/>
      <c r="AZ190" s="115"/>
      <c r="BA190" s="115"/>
      <c r="BB190" s="115"/>
      <c r="BC190" s="115"/>
      <c r="BD190" s="115"/>
      <c r="BE190" s="115"/>
      <c r="BF190" s="115"/>
      <c r="BG190" s="115"/>
      <c r="BH190" s="115"/>
      <c r="BI190" s="115"/>
      <c r="BJ190" s="115"/>
      <c r="BK190" s="115"/>
      <c r="BL190" s="115"/>
      <c r="BM190" s="115"/>
      <c r="BN190" s="115"/>
      <c r="BO190" s="115"/>
      <c r="BP190" s="115"/>
      <c r="BQ190" s="115"/>
      <c r="BR190" s="115"/>
      <c r="BS190" s="115"/>
      <c r="BT190" s="115"/>
      <c r="BU190" s="115"/>
      <c r="BV190" s="115"/>
      <c r="BW190" s="115"/>
      <c r="BX190" s="115"/>
      <c r="BY190" s="115"/>
      <c r="BZ190" s="115"/>
      <c r="CA190" s="115"/>
      <c r="CB190" s="115"/>
      <c r="CC190" s="115"/>
      <c r="CD190" s="115"/>
      <c r="CE190" s="115"/>
    </row>
    <row r="191" spans="1:83" s="122" customFormat="1" x14ac:dyDescent="0.3">
      <c r="A191" s="157" t="s">
        <v>110</v>
      </c>
      <c r="B191" s="86" t="s">
        <v>830</v>
      </c>
      <c r="C191" s="86" t="s">
        <v>113</v>
      </c>
      <c r="D191" s="86" t="s">
        <v>831</v>
      </c>
      <c r="E191" s="108">
        <v>45817</v>
      </c>
      <c r="F191" s="108">
        <f t="shared" si="13"/>
        <v>46913</v>
      </c>
      <c r="G191" s="86">
        <v>0</v>
      </c>
      <c r="H191" s="86">
        <v>0</v>
      </c>
      <c r="I191" s="125">
        <f>J191</f>
        <v>2</v>
      </c>
      <c r="J191" s="86">
        <v>2</v>
      </c>
      <c r="K191" s="86">
        <v>0</v>
      </c>
      <c r="L191" s="86">
        <v>0</v>
      </c>
      <c r="M191" s="86">
        <v>0</v>
      </c>
      <c r="N191" s="86">
        <v>0</v>
      </c>
      <c r="O191" s="123">
        <v>2</v>
      </c>
      <c r="P191" s="117"/>
      <c r="Q191" s="117"/>
      <c r="R191" s="117"/>
      <c r="S191" s="117"/>
      <c r="T191" s="117"/>
      <c r="U191" s="117"/>
      <c r="V191" s="118"/>
      <c r="W191" s="118">
        <v>2</v>
      </c>
      <c r="X191" s="118"/>
      <c r="Y191" s="118"/>
      <c r="Z191" s="118"/>
      <c r="AA191" s="104"/>
      <c r="AB191" s="104"/>
      <c r="AC191" s="104"/>
      <c r="AD191" s="104"/>
      <c r="AE191" s="104"/>
      <c r="AF191" s="104"/>
      <c r="AG191" s="104"/>
      <c r="AH191" s="104"/>
      <c r="AI191" s="104"/>
      <c r="AJ191" s="104"/>
      <c r="AK191" s="104"/>
      <c r="AL191" s="117">
        <f t="shared" si="9"/>
        <v>2</v>
      </c>
      <c r="AM191" s="114"/>
      <c r="AN191" s="115"/>
      <c r="AO191" s="115"/>
      <c r="AP191" s="115"/>
      <c r="AQ191" s="115"/>
      <c r="AR191" s="115"/>
      <c r="AS191" s="115"/>
      <c r="AT191" s="115"/>
      <c r="AU191" s="115"/>
      <c r="AV191" s="115"/>
      <c r="AW191" s="115"/>
      <c r="AX191" s="115"/>
      <c r="AY191" s="115"/>
      <c r="AZ191" s="115"/>
      <c r="BA191" s="115"/>
      <c r="BB191" s="115"/>
      <c r="BC191" s="115"/>
      <c r="BD191" s="115"/>
      <c r="BE191" s="115"/>
      <c r="BF191" s="115"/>
      <c r="BG191" s="115"/>
      <c r="BH191" s="115"/>
      <c r="BI191" s="115"/>
      <c r="BJ191" s="115"/>
      <c r="BK191" s="115"/>
      <c r="BL191" s="115"/>
      <c r="BM191" s="115"/>
      <c r="BN191" s="115"/>
      <c r="BO191" s="115"/>
      <c r="BP191" s="115"/>
      <c r="BQ191" s="115"/>
      <c r="BR191" s="115"/>
      <c r="BS191" s="115"/>
      <c r="BT191" s="115"/>
      <c r="BU191" s="115"/>
      <c r="BV191" s="115"/>
      <c r="BW191" s="115"/>
      <c r="BX191" s="115"/>
      <c r="BY191" s="115"/>
      <c r="BZ191" s="115"/>
      <c r="CA191" s="115"/>
      <c r="CB191" s="115"/>
      <c r="CC191" s="115"/>
      <c r="CD191" s="115"/>
      <c r="CE191" s="115"/>
    </row>
    <row r="192" spans="1:83" s="122" customFormat="1" x14ac:dyDescent="0.3">
      <c r="A192" s="157" t="s">
        <v>110</v>
      </c>
      <c r="B192" s="89" t="s">
        <v>708</v>
      </c>
      <c r="C192" s="89" t="s">
        <v>181</v>
      </c>
      <c r="D192" s="89" t="s">
        <v>709</v>
      </c>
      <c r="E192" s="108">
        <v>45686</v>
      </c>
      <c r="F192" s="108">
        <f t="shared" si="13"/>
        <v>46781</v>
      </c>
      <c r="G192" s="86">
        <v>0</v>
      </c>
      <c r="H192" s="86">
        <v>0</v>
      </c>
      <c r="I192" s="86">
        <v>1</v>
      </c>
      <c r="J192" s="89">
        <f>SUM(U192:Z192)</f>
        <v>1</v>
      </c>
      <c r="K192" s="89">
        <f>SUM(P192:S192)</f>
        <v>0</v>
      </c>
      <c r="L192" s="89">
        <v>0</v>
      </c>
      <c r="M192" s="120">
        <v>0</v>
      </c>
      <c r="N192" s="120">
        <v>0</v>
      </c>
      <c r="O192" s="120">
        <f>J192-K192-L192-M192</f>
        <v>1</v>
      </c>
      <c r="P192" s="117">
        <v>0</v>
      </c>
      <c r="Q192" s="117">
        <v>0</v>
      </c>
      <c r="R192" s="117">
        <v>0</v>
      </c>
      <c r="S192" s="117">
        <v>0</v>
      </c>
      <c r="T192" s="117">
        <v>0</v>
      </c>
      <c r="U192" s="104">
        <v>0</v>
      </c>
      <c r="V192" s="118">
        <v>1</v>
      </c>
      <c r="W192" s="118">
        <v>0</v>
      </c>
      <c r="X192" s="118">
        <v>0</v>
      </c>
      <c r="Y192" s="118">
        <v>0</v>
      </c>
      <c r="Z192" s="118">
        <v>0</v>
      </c>
      <c r="AA192" s="104">
        <v>0</v>
      </c>
      <c r="AB192" s="104">
        <v>0</v>
      </c>
      <c r="AC192" s="104">
        <v>0</v>
      </c>
      <c r="AD192" s="104">
        <v>0</v>
      </c>
      <c r="AE192" s="104">
        <v>0</v>
      </c>
      <c r="AF192" s="104">
        <v>0</v>
      </c>
      <c r="AG192" s="104">
        <v>0</v>
      </c>
      <c r="AH192" s="104">
        <v>0</v>
      </c>
      <c r="AI192" s="104">
        <v>0</v>
      </c>
      <c r="AJ192" s="104">
        <v>0</v>
      </c>
      <c r="AK192" s="104">
        <v>0</v>
      </c>
      <c r="AL192" s="117">
        <f t="shared" si="9"/>
        <v>1</v>
      </c>
      <c r="AM192" s="127"/>
      <c r="AN192" s="115"/>
      <c r="AO192" s="115"/>
      <c r="AP192" s="115"/>
      <c r="AQ192" s="115"/>
      <c r="AR192" s="115"/>
      <c r="AS192" s="115"/>
      <c r="AT192" s="115"/>
      <c r="AU192" s="115"/>
      <c r="AV192" s="115"/>
      <c r="AW192" s="115"/>
      <c r="AX192" s="115"/>
      <c r="AY192" s="115"/>
      <c r="AZ192" s="115"/>
      <c r="BA192" s="115"/>
      <c r="BB192" s="115"/>
      <c r="BC192" s="115"/>
      <c r="BD192" s="115"/>
      <c r="BE192" s="115"/>
      <c r="BF192" s="115"/>
      <c r="BG192" s="115"/>
      <c r="BH192" s="115"/>
      <c r="BI192" s="115"/>
      <c r="BJ192" s="115"/>
      <c r="BK192" s="115"/>
      <c r="BL192" s="115"/>
      <c r="BM192" s="115"/>
      <c r="BN192" s="115"/>
      <c r="BO192" s="115"/>
      <c r="BP192" s="115"/>
      <c r="BQ192" s="115"/>
      <c r="BR192" s="115"/>
      <c r="BS192" s="115"/>
      <c r="BT192" s="115"/>
      <c r="BU192" s="115"/>
      <c r="BV192" s="115"/>
      <c r="BW192" s="115"/>
      <c r="BX192" s="115"/>
      <c r="BY192" s="115"/>
      <c r="BZ192" s="115"/>
      <c r="CA192" s="115"/>
      <c r="CB192" s="115"/>
      <c r="CC192" s="115"/>
      <c r="CD192" s="115"/>
      <c r="CE192" s="115"/>
    </row>
    <row r="193" spans="1:83" s="122" customFormat="1" x14ac:dyDescent="0.3">
      <c r="A193" s="157" t="s">
        <v>110</v>
      </c>
      <c r="B193" s="86" t="s">
        <v>832</v>
      </c>
      <c r="C193" s="86" t="s">
        <v>113</v>
      </c>
      <c r="D193" s="86" t="s">
        <v>833</v>
      </c>
      <c r="E193" s="108">
        <v>45818</v>
      </c>
      <c r="F193" s="108">
        <f t="shared" si="13"/>
        <v>46914</v>
      </c>
      <c r="G193" s="86">
        <v>0</v>
      </c>
      <c r="H193" s="86">
        <v>0</v>
      </c>
      <c r="I193" s="125">
        <f>J193</f>
        <v>9</v>
      </c>
      <c r="J193" s="86">
        <v>9</v>
      </c>
      <c r="K193" s="86">
        <v>0</v>
      </c>
      <c r="L193" s="86">
        <v>0</v>
      </c>
      <c r="M193" s="86">
        <v>0</v>
      </c>
      <c r="N193" s="86">
        <v>0</v>
      </c>
      <c r="O193" s="86">
        <v>9</v>
      </c>
      <c r="P193" s="117"/>
      <c r="Q193" s="117"/>
      <c r="R193" s="117"/>
      <c r="S193" s="117"/>
      <c r="T193" s="117"/>
      <c r="U193" s="117"/>
      <c r="V193" s="118"/>
      <c r="W193" s="118">
        <v>9</v>
      </c>
      <c r="X193" s="118"/>
      <c r="Y193" s="118"/>
      <c r="Z193" s="118"/>
      <c r="AA193" s="104"/>
      <c r="AB193" s="104"/>
      <c r="AC193" s="104"/>
      <c r="AD193" s="104"/>
      <c r="AE193" s="104"/>
      <c r="AF193" s="104"/>
      <c r="AG193" s="104"/>
      <c r="AH193" s="104"/>
      <c r="AI193" s="104"/>
      <c r="AJ193" s="104"/>
      <c r="AK193" s="104"/>
      <c r="AL193" s="117">
        <f t="shared" si="9"/>
        <v>9</v>
      </c>
      <c r="AM193" s="114"/>
      <c r="AN193" s="115"/>
      <c r="AO193" s="115"/>
      <c r="AP193" s="115"/>
      <c r="AQ193" s="115"/>
      <c r="AR193" s="115"/>
      <c r="AS193" s="115"/>
      <c r="AT193" s="115"/>
      <c r="AU193" s="115"/>
      <c r="AV193" s="115"/>
      <c r="AW193" s="115"/>
      <c r="AX193" s="115"/>
      <c r="AY193" s="115"/>
      <c r="AZ193" s="115"/>
      <c r="BA193" s="115"/>
      <c r="BB193" s="115"/>
      <c r="BC193" s="115"/>
      <c r="BD193" s="115"/>
      <c r="BE193" s="115"/>
      <c r="BF193" s="115"/>
      <c r="BG193" s="115"/>
      <c r="BH193" s="115"/>
      <c r="BI193" s="115"/>
      <c r="BJ193" s="115"/>
      <c r="BK193" s="115"/>
      <c r="BL193" s="115"/>
      <c r="BM193" s="115"/>
      <c r="BN193" s="115"/>
      <c r="BO193" s="115"/>
      <c r="BP193" s="115"/>
      <c r="BQ193" s="115"/>
      <c r="BR193" s="115"/>
      <c r="BS193" s="115"/>
      <c r="BT193" s="115"/>
      <c r="BU193" s="115"/>
      <c r="BV193" s="115"/>
      <c r="BW193" s="115"/>
      <c r="BX193" s="115"/>
      <c r="BY193" s="115"/>
      <c r="BZ193" s="115"/>
      <c r="CA193" s="115"/>
      <c r="CB193" s="115"/>
      <c r="CC193" s="115"/>
      <c r="CD193" s="115"/>
      <c r="CE193" s="115"/>
    </row>
    <row r="194" spans="1:83" s="122" customFormat="1" x14ac:dyDescent="0.3">
      <c r="A194" s="157" t="s">
        <v>110</v>
      </c>
      <c r="B194" s="86" t="s">
        <v>792</v>
      </c>
      <c r="C194" s="86" t="s">
        <v>113</v>
      </c>
      <c r="D194" s="86" t="s">
        <v>786</v>
      </c>
      <c r="E194" s="108">
        <v>45750</v>
      </c>
      <c r="F194" s="108">
        <f t="shared" si="13"/>
        <v>46846</v>
      </c>
      <c r="G194" s="89">
        <v>0</v>
      </c>
      <c r="H194" s="89">
        <v>0</v>
      </c>
      <c r="I194" s="89">
        <v>1</v>
      </c>
      <c r="J194" s="86">
        <v>1</v>
      </c>
      <c r="K194" s="86">
        <v>0</v>
      </c>
      <c r="L194" s="86">
        <v>0</v>
      </c>
      <c r="M194" s="86">
        <v>0</v>
      </c>
      <c r="N194" s="86">
        <v>0</v>
      </c>
      <c r="O194" s="86">
        <v>1</v>
      </c>
      <c r="P194" s="117">
        <v>0</v>
      </c>
      <c r="Q194" s="117">
        <v>0</v>
      </c>
      <c r="R194" s="117">
        <v>0</v>
      </c>
      <c r="S194" s="117">
        <v>0</v>
      </c>
      <c r="T194" s="117">
        <v>0</v>
      </c>
      <c r="U194" s="104"/>
      <c r="V194" s="118"/>
      <c r="W194" s="118">
        <v>1</v>
      </c>
      <c r="X194" s="118"/>
      <c r="Y194" s="118"/>
      <c r="Z194" s="118"/>
      <c r="AA194" s="104"/>
      <c r="AB194" s="104"/>
      <c r="AC194" s="104"/>
      <c r="AD194" s="104"/>
      <c r="AE194" s="104"/>
      <c r="AF194" s="104"/>
      <c r="AG194" s="104"/>
      <c r="AH194" s="104"/>
      <c r="AI194" s="104"/>
      <c r="AJ194" s="104"/>
      <c r="AK194" s="104"/>
      <c r="AL194" s="117">
        <f t="shared" si="9"/>
        <v>1</v>
      </c>
      <c r="AM194" s="114"/>
      <c r="AN194" s="115"/>
      <c r="AO194" s="115"/>
      <c r="AP194" s="115"/>
      <c r="AQ194" s="115"/>
      <c r="AR194" s="115"/>
      <c r="AS194" s="115"/>
      <c r="AT194" s="115"/>
      <c r="AU194" s="115"/>
      <c r="AV194" s="115"/>
      <c r="AW194" s="115"/>
      <c r="AX194" s="115"/>
      <c r="AY194" s="115"/>
      <c r="AZ194" s="115"/>
      <c r="BA194" s="115"/>
      <c r="BB194" s="115"/>
      <c r="BC194" s="115"/>
      <c r="BD194" s="115"/>
      <c r="BE194" s="115"/>
      <c r="BF194" s="115"/>
      <c r="BG194" s="115"/>
      <c r="BH194" s="115"/>
      <c r="BI194" s="115"/>
      <c r="BJ194" s="115"/>
      <c r="BK194" s="115"/>
      <c r="BL194" s="115"/>
      <c r="BM194" s="115"/>
      <c r="BN194" s="115"/>
      <c r="BO194" s="115"/>
      <c r="BP194" s="115"/>
      <c r="BQ194" s="115"/>
      <c r="BR194" s="115"/>
      <c r="BS194" s="115"/>
      <c r="BT194" s="115"/>
      <c r="BU194" s="115"/>
      <c r="BV194" s="115"/>
      <c r="BW194" s="115"/>
      <c r="BX194" s="115"/>
      <c r="BY194" s="115"/>
      <c r="BZ194" s="115"/>
      <c r="CA194" s="115"/>
      <c r="CB194" s="115"/>
      <c r="CC194" s="115"/>
      <c r="CD194" s="115"/>
      <c r="CE194" s="115"/>
    </row>
    <row r="195" spans="1:83" s="122" customFormat="1" ht="26.4" x14ac:dyDescent="0.3">
      <c r="A195" s="157" t="s">
        <v>110</v>
      </c>
      <c r="B195" s="86" t="s">
        <v>824</v>
      </c>
      <c r="C195" s="86" t="s">
        <v>159</v>
      </c>
      <c r="D195" s="86" t="s">
        <v>825</v>
      </c>
      <c r="E195" s="108">
        <v>45791</v>
      </c>
      <c r="F195" s="108">
        <f t="shared" si="13"/>
        <v>46887</v>
      </c>
      <c r="G195" s="86">
        <v>0</v>
      </c>
      <c r="H195" s="86">
        <v>0</v>
      </c>
      <c r="I195" s="125">
        <f t="shared" ref="I195:I212" si="14">J195</f>
        <v>1</v>
      </c>
      <c r="J195" s="86">
        <v>1</v>
      </c>
      <c r="K195" s="86">
        <v>0</v>
      </c>
      <c r="L195" s="86">
        <v>0</v>
      </c>
      <c r="M195" s="86">
        <v>0</v>
      </c>
      <c r="N195" s="86">
        <v>0</v>
      </c>
      <c r="O195" s="86">
        <v>1</v>
      </c>
      <c r="P195" s="117"/>
      <c r="Q195" s="117"/>
      <c r="R195" s="117"/>
      <c r="S195" s="117"/>
      <c r="T195" s="117"/>
      <c r="U195" s="117"/>
      <c r="V195" s="118">
        <v>1</v>
      </c>
      <c r="W195" s="118"/>
      <c r="X195" s="118"/>
      <c r="Y195" s="118"/>
      <c r="Z195" s="118"/>
      <c r="AA195" s="104"/>
      <c r="AB195" s="104"/>
      <c r="AC195" s="104"/>
      <c r="AD195" s="104"/>
      <c r="AE195" s="104"/>
      <c r="AF195" s="104"/>
      <c r="AG195" s="104"/>
      <c r="AH195" s="104"/>
      <c r="AI195" s="104"/>
      <c r="AJ195" s="104"/>
      <c r="AK195" s="104"/>
      <c r="AL195" s="117">
        <f t="shared" si="9"/>
        <v>1</v>
      </c>
      <c r="AM195" s="114"/>
      <c r="AN195" s="115"/>
      <c r="AO195" s="115"/>
      <c r="AP195" s="115"/>
      <c r="AQ195" s="115"/>
      <c r="AR195" s="115"/>
      <c r="AS195" s="115"/>
      <c r="AT195" s="115"/>
      <c r="AU195" s="115"/>
      <c r="AV195" s="115"/>
      <c r="AW195" s="115"/>
      <c r="AX195" s="115"/>
      <c r="AY195" s="115"/>
      <c r="AZ195" s="115"/>
      <c r="BA195" s="115"/>
      <c r="BB195" s="115"/>
      <c r="BC195" s="115"/>
      <c r="BD195" s="115"/>
      <c r="BE195" s="115"/>
      <c r="BF195" s="115"/>
      <c r="BG195" s="115"/>
      <c r="BH195" s="115"/>
      <c r="BI195" s="115"/>
      <c r="BJ195" s="115"/>
      <c r="BK195" s="115"/>
      <c r="BL195" s="115"/>
      <c r="BM195" s="115"/>
      <c r="BN195" s="115"/>
      <c r="BO195" s="115"/>
      <c r="BP195" s="115"/>
      <c r="BQ195" s="115"/>
      <c r="BR195" s="115"/>
      <c r="BS195" s="115"/>
      <c r="BT195" s="115"/>
      <c r="BU195" s="115"/>
      <c r="BV195" s="115"/>
      <c r="BW195" s="115"/>
      <c r="BX195" s="115"/>
      <c r="BY195" s="115"/>
      <c r="BZ195" s="115"/>
      <c r="CA195" s="115"/>
      <c r="CB195" s="115"/>
      <c r="CC195" s="115"/>
      <c r="CD195" s="115"/>
      <c r="CE195" s="115"/>
    </row>
    <row r="196" spans="1:83" s="122" customFormat="1" x14ac:dyDescent="0.3">
      <c r="A196" s="157" t="s">
        <v>110</v>
      </c>
      <c r="B196" s="86" t="s">
        <v>820</v>
      </c>
      <c r="C196" s="86" t="s">
        <v>113</v>
      </c>
      <c r="D196" s="86" t="s">
        <v>821</v>
      </c>
      <c r="E196" s="108">
        <v>45764</v>
      </c>
      <c r="F196" s="108">
        <f t="shared" si="13"/>
        <v>46860</v>
      </c>
      <c r="G196" s="86">
        <v>0</v>
      </c>
      <c r="H196" s="86">
        <v>0</v>
      </c>
      <c r="I196" s="125">
        <f t="shared" si="14"/>
        <v>6</v>
      </c>
      <c r="J196" s="86">
        <v>6</v>
      </c>
      <c r="K196" s="86">
        <v>0</v>
      </c>
      <c r="L196" s="86">
        <v>0</v>
      </c>
      <c r="M196" s="86">
        <v>0</v>
      </c>
      <c r="N196" s="86">
        <v>0</v>
      </c>
      <c r="O196" s="86">
        <v>6</v>
      </c>
      <c r="P196" s="117"/>
      <c r="Q196" s="117"/>
      <c r="R196" s="117"/>
      <c r="S196" s="117"/>
      <c r="T196" s="117"/>
      <c r="U196" s="117"/>
      <c r="V196" s="118"/>
      <c r="W196" s="118">
        <v>6</v>
      </c>
      <c r="X196" s="118"/>
      <c r="Y196" s="118"/>
      <c r="Z196" s="118"/>
      <c r="AA196" s="104"/>
      <c r="AB196" s="104"/>
      <c r="AC196" s="104"/>
      <c r="AD196" s="104"/>
      <c r="AE196" s="104"/>
      <c r="AF196" s="104"/>
      <c r="AG196" s="104"/>
      <c r="AH196" s="104"/>
      <c r="AI196" s="104"/>
      <c r="AJ196" s="104"/>
      <c r="AK196" s="104"/>
      <c r="AL196" s="117">
        <f t="shared" si="9"/>
        <v>6</v>
      </c>
      <c r="AM196" s="114"/>
      <c r="AN196" s="115"/>
      <c r="AO196" s="115"/>
      <c r="AP196" s="115"/>
      <c r="AQ196" s="115"/>
      <c r="AR196" s="115"/>
      <c r="AS196" s="115"/>
      <c r="AT196" s="115"/>
      <c r="AU196" s="115"/>
      <c r="AV196" s="115"/>
      <c r="AW196" s="115"/>
      <c r="AX196" s="115"/>
      <c r="AY196" s="115"/>
      <c r="AZ196" s="115"/>
      <c r="BA196" s="115"/>
      <c r="BB196" s="115"/>
      <c r="BC196" s="115"/>
      <c r="BD196" s="115"/>
      <c r="BE196" s="115"/>
      <c r="BF196" s="115"/>
      <c r="BG196" s="115"/>
      <c r="BH196" s="115"/>
      <c r="BI196" s="115"/>
      <c r="BJ196" s="115"/>
      <c r="BK196" s="115"/>
      <c r="BL196" s="115"/>
      <c r="BM196" s="115"/>
      <c r="BN196" s="115"/>
      <c r="BO196" s="115"/>
      <c r="BP196" s="115"/>
      <c r="BQ196" s="115"/>
      <c r="BR196" s="115"/>
      <c r="BS196" s="115"/>
      <c r="BT196" s="115"/>
      <c r="BU196" s="115"/>
      <c r="BV196" s="115"/>
      <c r="BW196" s="115"/>
      <c r="BX196" s="115"/>
      <c r="BY196" s="115"/>
      <c r="BZ196" s="115"/>
      <c r="CA196" s="115"/>
      <c r="CB196" s="115"/>
      <c r="CC196" s="115"/>
      <c r="CD196" s="115"/>
      <c r="CE196" s="115"/>
    </row>
    <row r="197" spans="1:83" s="122" customFormat="1" ht="26.4" x14ac:dyDescent="0.3">
      <c r="A197" s="157" t="s">
        <v>110</v>
      </c>
      <c r="B197" s="86" t="s">
        <v>846</v>
      </c>
      <c r="C197" s="86" t="s">
        <v>113</v>
      </c>
      <c r="D197" s="86" t="s">
        <v>847</v>
      </c>
      <c r="E197" s="108">
        <v>45884</v>
      </c>
      <c r="F197" s="108">
        <f t="shared" si="13"/>
        <v>46980</v>
      </c>
      <c r="G197" s="86">
        <v>0</v>
      </c>
      <c r="H197" s="86">
        <v>0</v>
      </c>
      <c r="I197" s="125">
        <f t="shared" si="14"/>
        <v>6</v>
      </c>
      <c r="J197" s="86">
        <v>6</v>
      </c>
      <c r="K197" s="86">
        <v>0</v>
      </c>
      <c r="L197" s="86">
        <v>0</v>
      </c>
      <c r="M197" s="86">
        <v>0</v>
      </c>
      <c r="N197" s="86">
        <v>0</v>
      </c>
      <c r="O197" s="86">
        <v>6</v>
      </c>
      <c r="P197" s="117"/>
      <c r="Q197" s="117"/>
      <c r="R197" s="117"/>
      <c r="S197" s="117"/>
      <c r="T197" s="117"/>
      <c r="U197" s="117"/>
      <c r="V197" s="118"/>
      <c r="W197" s="118"/>
      <c r="X197" s="118">
        <v>6</v>
      </c>
      <c r="Y197" s="118"/>
      <c r="Z197" s="118"/>
      <c r="AA197" s="104"/>
      <c r="AB197" s="104"/>
      <c r="AC197" s="104"/>
      <c r="AD197" s="104"/>
      <c r="AE197" s="104"/>
      <c r="AF197" s="104"/>
      <c r="AG197" s="104"/>
      <c r="AH197" s="104"/>
      <c r="AI197" s="104"/>
      <c r="AJ197" s="104"/>
      <c r="AK197" s="104"/>
      <c r="AL197" s="117">
        <f t="shared" si="9"/>
        <v>6</v>
      </c>
      <c r="AM197" s="114"/>
      <c r="AN197" s="115"/>
      <c r="AO197" s="115"/>
      <c r="AP197" s="115"/>
      <c r="AQ197" s="115"/>
      <c r="AR197" s="115"/>
      <c r="AS197" s="115"/>
      <c r="AT197" s="115"/>
      <c r="AU197" s="115"/>
      <c r="AV197" s="115"/>
      <c r="AW197" s="115"/>
      <c r="AX197" s="115"/>
      <c r="AY197" s="115"/>
      <c r="AZ197" s="115"/>
      <c r="BA197" s="115"/>
      <c r="BB197" s="115"/>
      <c r="BC197" s="115"/>
      <c r="BD197" s="115"/>
      <c r="BE197" s="115"/>
      <c r="BF197" s="115"/>
      <c r="BG197" s="115"/>
      <c r="BH197" s="115"/>
      <c r="BI197" s="115"/>
      <c r="BJ197" s="115"/>
      <c r="BK197" s="115"/>
      <c r="BL197" s="115"/>
      <c r="BM197" s="115"/>
      <c r="BN197" s="115"/>
      <c r="BO197" s="115"/>
      <c r="BP197" s="115"/>
      <c r="BQ197" s="115"/>
      <c r="BR197" s="115"/>
      <c r="BS197" s="115"/>
      <c r="BT197" s="115"/>
      <c r="BU197" s="115"/>
      <c r="BV197" s="115"/>
      <c r="BW197" s="115"/>
      <c r="BX197" s="115"/>
      <c r="BY197" s="115"/>
      <c r="BZ197" s="115"/>
      <c r="CA197" s="115"/>
      <c r="CB197" s="115"/>
      <c r="CC197" s="115"/>
      <c r="CD197" s="115"/>
      <c r="CE197" s="115"/>
    </row>
    <row r="198" spans="1:83" s="122" customFormat="1" ht="26.4" x14ac:dyDescent="0.3">
      <c r="A198" s="157" t="s">
        <v>110</v>
      </c>
      <c r="B198" s="86" t="s">
        <v>826</v>
      </c>
      <c r="C198" s="86" t="s">
        <v>113</v>
      </c>
      <c r="D198" s="86" t="s">
        <v>827</v>
      </c>
      <c r="E198" s="108">
        <v>45792</v>
      </c>
      <c r="F198" s="108">
        <f t="shared" si="13"/>
        <v>46888</v>
      </c>
      <c r="G198" s="86">
        <v>0</v>
      </c>
      <c r="H198" s="86">
        <v>0</v>
      </c>
      <c r="I198" s="125">
        <f t="shared" si="14"/>
        <v>4</v>
      </c>
      <c r="J198" s="86">
        <v>4</v>
      </c>
      <c r="K198" s="86">
        <v>0</v>
      </c>
      <c r="L198" s="86">
        <v>0</v>
      </c>
      <c r="M198" s="86">
        <v>0</v>
      </c>
      <c r="N198" s="86">
        <v>0</v>
      </c>
      <c r="O198" s="86">
        <v>4</v>
      </c>
      <c r="P198" s="117"/>
      <c r="Q198" s="117"/>
      <c r="R198" s="117"/>
      <c r="S198" s="117"/>
      <c r="T198" s="117"/>
      <c r="U198" s="117"/>
      <c r="V198" s="118"/>
      <c r="W198" s="118">
        <v>4</v>
      </c>
      <c r="X198" s="118"/>
      <c r="Y198" s="118"/>
      <c r="Z198" s="118"/>
      <c r="AA198" s="104"/>
      <c r="AB198" s="104"/>
      <c r="AC198" s="104"/>
      <c r="AD198" s="104"/>
      <c r="AE198" s="104"/>
      <c r="AF198" s="104"/>
      <c r="AG198" s="104"/>
      <c r="AH198" s="104"/>
      <c r="AI198" s="104"/>
      <c r="AJ198" s="104"/>
      <c r="AK198" s="104"/>
      <c r="AL198" s="117">
        <f t="shared" si="9"/>
        <v>4</v>
      </c>
      <c r="AM198" s="114"/>
      <c r="AN198" s="115"/>
      <c r="AO198" s="115"/>
      <c r="AP198" s="115"/>
      <c r="AQ198" s="115"/>
      <c r="AR198" s="115"/>
      <c r="AS198" s="115"/>
      <c r="AT198" s="115"/>
      <c r="AU198" s="115"/>
      <c r="AV198" s="115"/>
      <c r="AW198" s="115"/>
      <c r="AX198" s="115"/>
      <c r="AY198" s="115"/>
      <c r="AZ198" s="115"/>
      <c r="BA198" s="115"/>
      <c r="BB198" s="115"/>
      <c r="BC198" s="115"/>
      <c r="BD198" s="115"/>
      <c r="BE198" s="115"/>
      <c r="BF198" s="115"/>
      <c r="BG198" s="115"/>
      <c r="BH198" s="115"/>
      <c r="BI198" s="115"/>
      <c r="BJ198" s="115"/>
      <c r="BK198" s="115"/>
      <c r="BL198" s="115"/>
      <c r="BM198" s="115"/>
      <c r="BN198" s="115"/>
      <c r="BO198" s="115"/>
      <c r="BP198" s="115"/>
      <c r="BQ198" s="115"/>
      <c r="BR198" s="115"/>
      <c r="BS198" s="115"/>
      <c r="BT198" s="115"/>
      <c r="BU198" s="115"/>
      <c r="BV198" s="115"/>
      <c r="BW198" s="115"/>
      <c r="BX198" s="115"/>
      <c r="BY198" s="115"/>
      <c r="BZ198" s="115"/>
      <c r="CA198" s="115"/>
      <c r="CB198" s="115"/>
      <c r="CC198" s="115"/>
      <c r="CD198" s="115"/>
      <c r="CE198" s="115"/>
    </row>
    <row r="199" spans="1:83" s="122" customFormat="1" x14ac:dyDescent="0.3">
      <c r="A199" s="157" t="s">
        <v>110</v>
      </c>
      <c r="B199" s="86" t="s">
        <v>828</v>
      </c>
      <c r="C199" s="86" t="s">
        <v>159</v>
      </c>
      <c r="D199" s="86" t="s">
        <v>829</v>
      </c>
      <c r="E199" s="108">
        <v>45800</v>
      </c>
      <c r="F199" s="108">
        <f t="shared" si="13"/>
        <v>46896</v>
      </c>
      <c r="G199" s="86">
        <v>0</v>
      </c>
      <c r="H199" s="86">
        <v>0</v>
      </c>
      <c r="I199" s="125">
        <f t="shared" si="14"/>
        <v>2</v>
      </c>
      <c r="J199" s="86">
        <v>2</v>
      </c>
      <c r="K199" s="86">
        <v>0</v>
      </c>
      <c r="L199" s="86">
        <v>0</v>
      </c>
      <c r="M199" s="86">
        <v>0</v>
      </c>
      <c r="N199" s="86">
        <v>0</v>
      </c>
      <c r="O199" s="86">
        <v>2</v>
      </c>
      <c r="P199" s="117"/>
      <c r="Q199" s="117"/>
      <c r="R199" s="117"/>
      <c r="S199" s="117"/>
      <c r="T199" s="117"/>
      <c r="U199" s="117"/>
      <c r="V199" s="118"/>
      <c r="W199" s="118">
        <v>2</v>
      </c>
      <c r="X199" s="118"/>
      <c r="Y199" s="118"/>
      <c r="Z199" s="118"/>
      <c r="AA199" s="104"/>
      <c r="AB199" s="104"/>
      <c r="AC199" s="104"/>
      <c r="AD199" s="104"/>
      <c r="AE199" s="104"/>
      <c r="AF199" s="104"/>
      <c r="AG199" s="104"/>
      <c r="AH199" s="104"/>
      <c r="AI199" s="104"/>
      <c r="AJ199" s="104"/>
      <c r="AK199" s="104"/>
      <c r="AL199" s="117">
        <f t="shared" si="9"/>
        <v>2</v>
      </c>
      <c r="AM199" s="114"/>
      <c r="AN199" s="115"/>
      <c r="AO199" s="115"/>
      <c r="AP199" s="115"/>
      <c r="AQ199" s="115"/>
      <c r="AR199" s="115"/>
      <c r="AS199" s="115"/>
      <c r="AT199" s="115"/>
      <c r="AU199" s="115"/>
      <c r="AV199" s="115"/>
      <c r="AW199" s="115"/>
      <c r="AX199" s="115"/>
      <c r="AY199" s="115"/>
      <c r="AZ199" s="115"/>
      <c r="BA199" s="115"/>
      <c r="BB199" s="115"/>
      <c r="BC199" s="115"/>
      <c r="BD199" s="115"/>
      <c r="BE199" s="115"/>
      <c r="BF199" s="115"/>
      <c r="BG199" s="115"/>
      <c r="BH199" s="115"/>
      <c r="BI199" s="115"/>
      <c r="BJ199" s="115"/>
      <c r="BK199" s="115"/>
      <c r="BL199" s="115"/>
      <c r="BM199" s="115"/>
      <c r="BN199" s="115"/>
      <c r="BO199" s="115"/>
      <c r="BP199" s="115"/>
      <c r="BQ199" s="115"/>
      <c r="BR199" s="115"/>
      <c r="BS199" s="115"/>
      <c r="BT199" s="115"/>
      <c r="BU199" s="115"/>
      <c r="BV199" s="115"/>
      <c r="BW199" s="115"/>
      <c r="BX199" s="115"/>
      <c r="BY199" s="115"/>
      <c r="BZ199" s="115"/>
      <c r="CA199" s="115"/>
      <c r="CB199" s="115"/>
      <c r="CC199" s="115"/>
      <c r="CD199" s="115"/>
      <c r="CE199" s="115"/>
    </row>
    <row r="200" spans="1:83" s="122" customFormat="1" ht="26.4" x14ac:dyDescent="0.3">
      <c r="A200" s="157" t="s">
        <v>110</v>
      </c>
      <c r="B200" s="86" t="s">
        <v>822</v>
      </c>
      <c r="C200" s="86" t="s">
        <v>113</v>
      </c>
      <c r="D200" s="86" t="s">
        <v>823</v>
      </c>
      <c r="E200" s="108">
        <v>45776</v>
      </c>
      <c r="F200" s="108">
        <f t="shared" si="13"/>
        <v>46872</v>
      </c>
      <c r="G200" s="86">
        <v>0</v>
      </c>
      <c r="H200" s="86">
        <v>0</v>
      </c>
      <c r="I200" s="125">
        <f t="shared" si="14"/>
        <v>2</v>
      </c>
      <c r="J200" s="86">
        <v>2</v>
      </c>
      <c r="K200" s="86">
        <v>0</v>
      </c>
      <c r="L200" s="86">
        <v>0</v>
      </c>
      <c r="M200" s="86">
        <v>0</v>
      </c>
      <c r="N200" s="86">
        <v>0</v>
      </c>
      <c r="O200" s="86">
        <v>2</v>
      </c>
      <c r="P200" s="117"/>
      <c r="Q200" s="117"/>
      <c r="R200" s="117"/>
      <c r="S200" s="117"/>
      <c r="T200" s="117"/>
      <c r="U200" s="117"/>
      <c r="V200" s="118"/>
      <c r="W200" s="118">
        <v>2</v>
      </c>
      <c r="X200" s="118"/>
      <c r="Y200" s="118"/>
      <c r="Z200" s="118"/>
      <c r="AA200" s="104"/>
      <c r="AB200" s="104"/>
      <c r="AC200" s="104"/>
      <c r="AD200" s="104"/>
      <c r="AE200" s="104"/>
      <c r="AF200" s="104"/>
      <c r="AG200" s="104"/>
      <c r="AH200" s="104"/>
      <c r="AI200" s="104"/>
      <c r="AJ200" s="104"/>
      <c r="AK200" s="104"/>
      <c r="AL200" s="117">
        <f t="shared" si="9"/>
        <v>2</v>
      </c>
      <c r="AM200" s="114"/>
      <c r="AN200" s="115"/>
      <c r="AO200" s="115"/>
      <c r="AP200" s="115"/>
      <c r="AQ200" s="115"/>
      <c r="AR200" s="115"/>
      <c r="AS200" s="115"/>
      <c r="AT200" s="115"/>
      <c r="AU200" s="115"/>
      <c r="AV200" s="115"/>
      <c r="AW200" s="115"/>
      <c r="AX200" s="115"/>
      <c r="AY200" s="115"/>
      <c r="AZ200" s="115"/>
      <c r="BA200" s="115"/>
      <c r="BB200" s="115"/>
      <c r="BC200" s="115"/>
      <c r="BD200" s="115"/>
      <c r="BE200" s="115"/>
      <c r="BF200" s="115"/>
      <c r="BG200" s="115"/>
      <c r="BH200" s="115"/>
      <c r="BI200" s="115"/>
      <c r="BJ200" s="115"/>
      <c r="BK200" s="115"/>
      <c r="BL200" s="115"/>
      <c r="BM200" s="115"/>
      <c r="BN200" s="115"/>
      <c r="BO200" s="115"/>
      <c r="BP200" s="115"/>
      <c r="BQ200" s="115"/>
      <c r="BR200" s="115"/>
      <c r="BS200" s="115"/>
      <c r="BT200" s="115"/>
      <c r="BU200" s="115"/>
      <c r="BV200" s="115"/>
      <c r="BW200" s="115"/>
      <c r="BX200" s="115"/>
      <c r="BY200" s="115"/>
      <c r="BZ200" s="115"/>
      <c r="CA200" s="115"/>
      <c r="CB200" s="115"/>
      <c r="CC200" s="115"/>
      <c r="CD200" s="115"/>
      <c r="CE200" s="115"/>
    </row>
    <row r="201" spans="1:83" s="122" customFormat="1" ht="26.4" x14ac:dyDescent="0.3">
      <c r="A201" s="157" t="s">
        <v>110</v>
      </c>
      <c r="B201" s="86" t="s">
        <v>852</v>
      </c>
      <c r="C201" s="86" t="s">
        <v>113</v>
      </c>
      <c r="D201" s="86" t="s">
        <v>853</v>
      </c>
      <c r="E201" s="108">
        <v>45874</v>
      </c>
      <c r="F201" s="108">
        <f t="shared" si="13"/>
        <v>46970</v>
      </c>
      <c r="G201" s="86">
        <v>0</v>
      </c>
      <c r="H201" s="86">
        <v>0</v>
      </c>
      <c r="I201" s="125">
        <f t="shared" si="14"/>
        <v>2</v>
      </c>
      <c r="J201" s="86">
        <v>2</v>
      </c>
      <c r="K201" s="86">
        <v>0</v>
      </c>
      <c r="L201" s="86">
        <v>0</v>
      </c>
      <c r="M201" s="86">
        <v>0</v>
      </c>
      <c r="N201" s="86">
        <v>0</v>
      </c>
      <c r="O201" s="86">
        <v>2</v>
      </c>
      <c r="P201" s="117"/>
      <c r="Q201" s="117"/>
      <c r="R201" s="117"/>
      <c r="S201" s="117"/>
      <c r="T201" s="117"/>
      <c r="U201" s="117"/>
      <c r="V201" s="118"/>
      <c r="W201" s="118">
        <v>2</v>
      </c>
      <c r="X201" s="118"/>
      <c r="Y201" s="118"/>
      <c r="Z201" s="118"/>
      <c r="AA201" s="104"/>
      <c r="AB201" s="104"/>
      <c r="AC201" s="104"/>
      <c r="AD201" s="104"/>
      <c r="AE201" s="104"/>
      <c r="AF201" s="104"/>
      <c r="AG201" s="104"/>
      <c r="AH201" s="104"/>
      <c r="AI201" s="104"/>
      <c r="AJ201" s="104"/>
      <c r="AK201" s="104"/>
      <c r="AL201" s="117">
        <f t="shared" si="9"/>
        <v>2</v>
      </c>
      <c r="AM201" s="114"/>
      <c r="AN201" s="115"/>
      <c r="AO201" s="115"/>
      <c r="AP201" s="115"/>
      <c r="AQ201" s="115"/>
      <c r="AR201" s="115"/>
      <c r="AS201" s="115"/>
      <c r="AT201" s="115"/>
      <c r="AU201" s="115"/>
      <c r="AV201" s="115"/>
      <c r="AW201" s="115"/>
      <c r="AX201" s="115"/>
      <c r="AY201" s="115"/>
      <c r="AZ201" s="115"/>
      <c r="BA201" s="115"/>
      <c r="BB201" s="115"/>
      <c r="BC201" s="115"/>
      <c r="BD201" s="115"/>
      <c r="BE201" s="115"/>
      <c r="BF201" s="115"/>
      <c r="BG201" s="115"/>
      <c r="BH201" s="115"/>
      <c r="BI201" s="115"/>
      <c r="BJ201" s="115"/>
      <c r="BK201" s="115"/>
      <c r="BL201" s="115"/>
      <c r="BM201" s="115"/>
      <c r="BN201" s="115"/>
      <c r="BO201" s="115"/>
      <c r="BP201" s="115"/>
      <c r="BQ201" s="115"/>
      <c r="BR201" s="115"/>
      <c r="BS201" s="115"/>
      <c r="BT201" s="115"/>
      <c r="BU201" s="115"/>
      <c r="BV201" s="115"/>
      <c r="BW201" s="115"/>
      <c r="BX201" s="115"/>
      <c r="BY201" s="115"/>
      <c r="BZ201" s="115"/>
      <c r="CA201" s="115"/>
      <c r="CB201" s="115"/>
      <c r="CC201" s="115"/>
      <c r="CD201" s="115"/>
      <c r="CE201" s="115"/>
    </row>
    <row r="202" spans="1:83" s="122" customFormat="1" ht="26.4" x14ac:dyDescent="0.3">
      <c r="A202" s="157" t="s">
        <v>110</v>
      </c>
      <c r="B202" s="86" t="s">
        <v>838</v>
      </c>
      <c r="C202" s="86" t="s">
        <v>113</v>
      </c>
      <c r="D202" s="86" t="s">
        <v>839</v>
      </c>
      <c r="E202" s="108">
        <v>45819</v>
      </c>
      <c r="F202" s="108">
        <f t="shared" si="13"/>
        <v>46915</v>
      </c>
      <c r="G202" s="86">
        <v>0</v>
      </c>
      <c r="H202" s="86">
        <v>0</v>
      </c>
      <c r="I202" s="125">
        <f t="shared" si="14"/>
        <v>2</v>
      </c>
      <c r="J202" s="86">
        <v>2</v>
      </c>
      <c r="K202" s="86">
        <v>0</v>
      </c>
      <c r="L202" s="86">
        <v>0</v>
      </c>
      <c r="M202" s="86">
        <v>0</v>
      </c>
      <c r="N202" s="86">
        <v>0</v>
      </c>
      <c r="O202" s="86">
        <v>2</v>
      </c>
      <c r="P202" s="117"/>
      <c r="Q202" s="117"/>
      <c r="R202" s="117"/>
      <c r="S202" s="117"/>
      <c r="T202" s="117"/>
      <c r="U202" s="117"/>
      <c r="V202" s="118"/>
      <c r="W202" s="118">
        <v>2</v>
      </c>
      <c r="X202" s="118"/>
      <c r="Y202" s="118"/>
      <c r="Z202" s="118"/>
      <c r="AA202" s="104"/>
      <c r="AB202" s="104"/>
      <c r="AC202" s="104"/>
      <c r="AD202" s="104"/>
      <c r="AE202" s="104"/>
      <c r="AF202" s="104"/>
      <c r="AG202" s="104"/>
      <c r="AH202" s="104"/>
      <c r="AI202" s="104"/>
      <c r="AJ202" s="104"/>
      <c r="AK202" s="104"/>
      <c r="AL202" s="117">
        <f t="shared" si="9"/>
        <v>2</v>
      </c>
      <c r="AM202" s="114"/>
      <c r="AN202" s="115"/>
      <c r="AO202" s="115"/>
      <c r="AP202" s="115"/>
      <c r="AQ202" s="115"/>
      <c r="AR202" s="115"/>
      <c r="AS202" s="115"/>
      <c r="AT202" s="115"/>
      <c r="AU202" s="115"/>
      <c r="AV202" s="115"/>
      <c r="AW202" s="115"/>
      <c r="AX202" s="115"/>
      <c r="AY202" s="115"/>
      <c r="AZ202" s="115"/>
      <c r="BA202" s="115"/>
      <c r="BB202" s="115"/>
      <c r="BC202" s="115"/>
      <c r="BD202" s="115"/>
      <c r="BE202" s="115"/>
      <c r="BF202" s="115"/>
      <c r="BG202" s="115"/>
      <c r="BH202" s="115"/>
      <c r="BI202" s="115"/>
      <c r="BJ202" s="115"/>
      <c r="BK202" s="115"/>
      <c r="BL202" s="115"/>
      <c r="BM202" s="115"/>
      <c r="BN202" s="115"/>
      <c r="BO202" s="115"/>
      <c r="BP202" s="115"/>
      <c r="BQ202" s="115"/>
      <c r="BR202" s="115"/>
      <c r="BS202" s="115"/>
      <c r="BT202" s="115"/>
      <c r="BU202" s="115"/>
      <c r="BV202" s="115"/>
      <c r="BW202" s="115"/>
      <c r="BX202" s="115"/>
      <c r="BY202" s="115"/>
      <c r="BZ202" s="115"/>
      <c r="CA202" s="115"/>
      <c r="CB202" s="115"/>
      <c r="CC202" s="115"/>
      <c r="CD202" s="115"/>
      <c r="CE202" s="115"/>
    </row>
    <row r="203" spans="1:83" s="122" customFormat="1" ht="26.4" x14ac:dyDescent="0.3">
      <c r="A203" s="157" t="s">
        <v>110</v>
      </c>
      <c r="B203" s="86" t="s">
        <v>840</v>
      </c>
      <c r="C203" s="86" t="s">
        <v>113</v>
      </c>
      <c r="D203" s="86" t="s">
        <v>841</v>
      </c>
      <c r="E203" s="108">
        <v>45834</v>
      </c>
      <c r="F203" s="108">
        <f t="shared" si="13"/>
        <v>46930</v>
      </c>
      <c r="G203" s="86">
        <v>0</v>
      </c>
      <c r="H203" s="86">
        <v>0</v>
      </c>
      <c r="I203" s="125">
        <f t="shared" si="14"/>
        <v>1</v>
      </c>
      <c r="J203" s="86">
        <v>1</v>
      </c>
      <c r="K203" s="86">
        <v>0</v>
      </c>
      <c r="L203" s="86">
        <v>0</v>
      </c>
      <c r="M203" s="86">
        <v>0</v>
      </c>
      <c r="N203" s="86">
        <v>0</v>
      </c>
      <c r="O203" s="86">
        <v>1</v>
      </c>
      <c r="P203" s="117"/>
      <c r="Q203" s="117"/>
      <c r="R203" s="117"/>
      <c r="S203" s="117"/>
      <c r="T203" s="117"/>
      <c r="U203" s="117"/>
      <c r="V203" s="118"/>
      <c r="W203" s="118">
        <v>1</v>
      </c>
      <c r="X203" s="118"/>
      <c r="Y203" s="118"/>
      <c r="Z203" s="118"/>
      <c r="AA203" s="104"/>
      <c r="AB203" s="104"/>
      <c r="AC203" s="104"/>
      <c r="AD203" s="104"/>
      <c r="AE203" s="104"/>
      <c r="AF203" s="104"/>
      <c r="AG203" s="104"/>
      <c r="AH203" s="104"/>
      <c r="AI203" s="104"/>
      <c r="AJ203" s="104"/>
      <c r="AK203" s="104"/>
      <c r="AL203" s="117">
        <f t="shared" si="9"/>
        <v>1</v>
      </c>
      <c r="AM203" s="114"/>
      <c r="AN203" s="115"/>
      <c r="AO203" s="115"/>
      <c r="AP203" s="115"/>
      <c r="AQ203" s="115"/>
      <c r="AR203" s="115"/>
      <c r="AS203" s="115"/>
      <c r="AT203" s="115"/>
      <c r="AU203" s="115"/>
      <c r="AV203" s="115"/>
      <c r="AW203" s="115"/>
      <c r="AX203" s="115"/>
      <c r="AY203" s="115"/>
      <c r="AZ203" s="115"/>
      <c r="BA203" s="115"/>
      <c r="BB203" s="115"/>
      <c r="BC203" s="115"/>
      <c r="BD203" s="115"/>
      <c r="BE203" s="115"/>
      <c r="BF203" s="115"/>
      <c r="BG203" s="115"/>
      <c r="BH203" s="115"/>
      <c r="BI203" s="115"/>
      <c r="BJ203" s="115"/>
      <c r="BK203" s="115"/>
      <c r="BL203" s="115"/>
      <c r="BM203" s="115"/>
      <c r="BN203" s="115"/>
      <c r="BO203" s="115"/>
      <c r="BP203" s="115"/>
      <c r="BQ203" s="115"/>
      <c r="BR203" s="115"/>
      <c r="BS203" s="115"/>
      <c r="BT203" s="115"/>
      <c r="BU203" s="115"/>
      <c r="BV203" s="115"/>
      <c r="BW203" s="115"/>
      <c r="BX203" s="115"/>
      <c r="BY203" s="115"/>
      <c r="BZ203" s="115"/>
      <c r="CA203" s="115"/>
      <c r="CB203" s="115"/>
      <c r="CC203" s="115"/>
      <c r="CD203" s="115"/>
      <c r="CE203" s="115"/>
    </row>
    <row r="204" spans="1:83" s="122" customFormat="1" ht="26.4" x14ac:dyDescent="0.3">
      <c r="A204" s="157" t="s">
        <v>110</v>
      </c>
      <c r="B204" s="86" t="s">
        <v>834</v>
      </c>
      <c r="C204" s="86" t="s">
        <v>113</v>
      </c>
      <c r="D204" s="86" t="s">
        <v>835</v>
      </c>
      <c r="E204" s="108">
        <v>45838</v>
      </c>
      <c r="F204" s="108">
        <f t="shared" si="13"/>
        <v>46934</v>
      </c>
      <c r="G204" s="86">
        <v>0</v>
      </c>
      <c r="H204" s="86">
        <v>0</v>
      </c>
      <c r="I204" s="125">
        <f t="shared" si="14"/>
        <v>1</v>
      </c>
      <c r="J204" s="86">
        <v>1</v>
      </c>
      <c r="K204" s="86">
        <v>0</v>
      </c>
      <c r="L204" s="86">
        <v>0</v>
      </c>
      <c r="M204" s="86">
        <v>0</v>
      </c>
      <c r="N204" s="86">
        <v>0</v>
      </c>
      <c r="O204" s="86">
        <v>1</v>
      </c>
      <c r="P204" s="117"/>
      <c r="Q204" s="117"/>
      <c r="R204" s="117"/>
      <c r="S204" s="117"/>
      <c r="T204" s="117"/>
      <c r="U204" s="117"/>
      <c r="V204" s="118">
        <v>1</v>
      </c>
      <c r="W204" s="118"/>
      <c r="X204" s="118"/>
      <c r="Y204" s="118"/>
      <c r="Z204" s="118"/>
      <c r="AA204" s="104"/>
      <c r="AB204" s="104"/>
      <c r="AC204" s="104"/>
      <c r="AD204" s="104"/>
      <c r="AE204" s="104"/>
      <c r="AF204" s="104"/>
      <c r="AG204" s="104"/>
      <c r="AH204" s="104"/>
      <c r="AI204" s="104"/>
      <c r="AJ204" s="104"/>
      <c r="AK204" s="104"/>
      <c r="AL204" s="117">
        <f t="shared" si="9"/>
        <v>1</v>
      </c>
      <c r="AM204" s="114"/>
      <c r="AN204" s="115"/>
      <c r="AO204" s="115"/>
      <c r="AP204" s="115"/>
      <c r="AQ204" s="115"/>
      <c r="AR204" s="115"/>
      <c r="AS204" s="115"/>
      <c r="AT204" s="115"/>
      <c r="AU204" s="115"/>
      <c r="AV204" s="115"/>
      <c r="AW204" s="115"/>
      <c r="AX204" s="115"/>
      <c r="AY204" s="115"/>
      <c r="AZ204" s="115"/>
      <c r="BA204" s="115"/>
      <c r="BB204" s="115"/>
      <c r="BC204" s="115"/>
      <c r="BD204" s="115"/>
      <c r="BE204" s="115"/>
      <c r="BF204" s="115"/>
      <c r="BG204" s="115"/>
      <c r="BH204" s="115"/>
      <c r="BI204" s="115"/>
      <c r="BJ204" s="115"/>
      <c r="BK204" s="115"/>
      <c r="BL204" s="115"/>
      <c r="BM204" s="115"/>
      <c r="BN204" s="115"/>
      <c r="BO204" s="115"/>
      <c r="BP204" s="115"/>
      <c r="BQ204" s="115"/>
      <c r="BR204" s="115"/>
      <c r="BS204" s="115"/>
      <c r="BT204" s="115"/>
      <c r="BU204" s="115"/>
      <c r="BV204" s="115"/>
      <c r="BW204" s="115"/>
      <c r="BX204" s="115"/>
      <c r="BY204" s="115"/>
      <c r="BZ204" s="115"/>
      <c r="CA204" s="115"/>
      <c r="CB204" s="115"/>
      <c r="CC204" s="115"/>
      <c r="CD204" s="115"/>
      <c r="CE204" s="115"/>
    </row>
    <row r="205" spans="1:83" s="122" customFormat="1" ht="26.4" x14ac:dyDescent="0.3">
      <c r="A205" s="157" t="s">
        <v>110</v>
      </c>
      <c r="B205" s="86" t="s">
        <v>836</v>
      </c>
      <c r="C205" s="86" t="s">
        <v>113</v>
      </c>
      <c r="D205" s="86" t="s">
        <v>837</v>
      </c>
      <c r="E205" s="108">
        <v>45838</v>
      </c>
      <c r="F205" s="108">
        <f t="shared" si="13"/>
        <v>46934</v>
      </c>
      <c r="G205" s="86">
        <v>0</v>
      </c>
      <c r="H205" s="86">
        <v>0</v>
      </c>
      <c r="I205" s="125">
        <f t="shared" si="14"/>
        <v>1</v>
      </c>
      <c r="J205" s="86">
        <v>1</v>
      </c>
      <c r="K205" s="86">
        <v>0</v>
      </c>
      <c r="L205" s="86">
        <v>0</v>
      </c>
      <c r="M205" s="86">
        <v>0</v>
      </c>
      <c r="N205" s="86">
        <v>0</v>
      </c>
      <c r="O205" s="86">
        <v>1</v>
      </c>
      <c r="P205" s="117"/>
      <c r="Q205" s="117"/>
      <c r="R205" s="117"/>
      <c r="S205" s="117"/>
      <c r="T205" s="117"/>
      <c r="U205" s="117"/>
      <c r="V205" s="118">
        <v>1</v>
      </c>
      <c r="W205" s="118"/>
      <c r="X205" s="118"/>
      <c r="Y205" s="118"/>
      <c r="Z205" s="118"/>
      <c r="AA205" s="104"/>
      <c r="AB205" s="104"/>
      <c r="AC205" s="104"/>
      <c r="AD205" s="104"/>
      <c r="AE205" s="104"/>
      <c r="AF205" s="104"/>
      <c r="AG205" s="104"/>
      <c r="AH205" s="104"/>
      <c r="AI205" s="104"/>
      <c r="AJ205" s="104"/>
      <c r="AK205" s="104"/>
      <c r="AL205" s="117">
        <f t="shared" si="9"/>
        <v>1</v>
      </c>
      <c r="AM205" s="114"/>
      <c r="AN205" s="115"/>
      <c r="AO205" s="115"/>
      <c r="AP205" s="115"/>
      <c r="AQ205" s="115"/>
      <c r="AR205" s="115"/>
      <c r="AS205" s="115"/>
      <c r="AT205" s="115"/>
      <c r="AU205" s="115"/>
      <c r="AV205" s="115"/>
      <c r="AW205" s="115"/>
      <c r="AX205" s="115"/>
      <c r="AY205" s="115"/>
      <c r="AZ205" s="115"/>
      <c r="BA205" s="115"/>
      <c r="BB205" s="115"/>
      <c r="BC205" s="115"/>
      <c r="BD205" s="115"/>
      <c r="BE205" s="115"/>
      <c r="BF205" s="115"/>
      <c r="BG205" s="115"/>
      <c r="BH205" s="115"/>
      <c r="BI205" s="115"/>
      <c r="BJ205" s="115"/>
      <c r="BK205" s="115"/>
      <c r="BL205" s="115"/>
      <c r="BM205" s="115"/>
      <c r="BN205" s="115"/>
      <c r="BO205" s="115"/>
      <c r="BP205" s="115"/>
      <c r="BQ205" s="115"/>
      <c r="BR205" s="115"/>
      <c r="BS205" s="115"/>
      <c r="BT205" s="115"/>
      <c r="BU205" s="115"/>
      <c r="BV205" s="115"/>
      <c r="BW205" s="115"/>
      <c r="BX205" s="115"/>
      <c r="BY205" s="115"/>
      <c r="BZ205" s="115"/>
      <c r="CA205" s="115"/>
      <c r="CB205" s="115"/>
      <c r="CC205" s="115"/>
      <c r="CD205" s="115"/>
      <c r="CE205" s="115"/>
    </row>
    <row r="206" spans="1:83" s="122" customFormat="1" x14ac:dyDescent="0.3">
      <c r="A206" s="157" t="s">
        <v>110</v>
      </c>
      <c r="B206" s="86" t="s">
        <v>844</v>
      </c>
      <c r="C206" s="86" t="s">
        <v>113</v>
      </c>
      <c r="D206" s="86" t="s">
        <v>845</v>
      </c>
      <c r="E206" s="108">
        <v>45856</v>
      </c>
      <c r="F206" s="108">
        <f t="shared" si="13"/>
        <v>46952</v>
      </c>
      <c r="G206" s="86">
        <v>0</v>
      </c>
      <c r="H206" s="86">
        <v>0</v>
      </c>
      <c r="I206" s="125">
        <f t="shared" si="14"/>
        <v>1</v>
      </c>
      <c r="J206" s="86">
        <v>1</v>
      </c>
      <c r="K206" s="86">
        <v>0</v>
      </c>
      <c r="L206" s="86">
        <v>0</v>
      </c>
      <c r="M206" s="86">
        <v>0</v>
      </c>
      <c r="N206" s="86">
        <v>0</v>
      </c>
      <c r="O206" s="86">
        <v>1</v>
      </c>
      <c r="P206" s="117"/>
      <c r="Q206" s="117"/>
      <c r="R206" s="117"/>
      <c r="S206" s="117"/>
      <c r="T206" s="117"/>
      <c r="U206" s="117"/>
      <c r="V206" s="118"/>
      <c r="W206" s="118">
        <v>1</v>
      </c>
      <c r="X206" s="118"/>
      <c r="Y206" s="118"/>
      <c r="Z206" s="118"/>
      <c r="AA206" s="104"/>
      <c r="AB206" s="104"/>
      <c r="AC206" s="104"/>
      <c r="AD206" s="104"/>
      <c r="AE206" s="104"/>
      <c r="AF206" s="104"/>
      <c r="AG206" s="104"/>
      <c r="AH206" s="104"/>
      <c r="AI206" s="104"/>
      <c r="AJ206" s="104"/>
      <c r="AK206" s="104"/>
      <c r="AL206" s="117">
        <f t="shared" si="9"/>
        <v>1</v>
      </c>
      <c r="AM206" s="114"/>
      <c r="AN206" s="115"/>
      <c r="AO206" s="115"/>
      <c r="AP206" s="115"/>
      <c r="AQ206" s="115"/>
      <c r="AR206" s="115"/>
      <c r="AS206" s="115"/>
      <c r="AT206" s="115"/>
      <c r="AU206" s="115"/>
      <c r="AV206" s="115"/>
      <c r="AW206" s="115"/>
      <c r="AX206" s="115"/>
      <c r="AY206" s="115"/>
      <c r="AZ206" s="115"/>
      <c r="BA206" s="115"/>
      <c r="BB206" s="115"/>
      <c r="BC206" s="115"/>
      <c r="BD206" s="115"/>
      <c r="BE206" s="115"/>
      <c r="BF206" s="115"/>
      <c r="BG206" s="115"/>
      <c r="BH206" s="115"/>
      <c r="BI206" s="115"/>
      <c r="BJ206" s="115"/>
      <c r="BK206" s="115"/>
      <c r="BL206" s="115"/>
      <c r="BM206" s="115"/>
      <c r="BN206" s="115"/>
      <c r="BO206" s="115"/>
      <c r="BP206" s="115"/>
      <c r="BQ206" s="115"/>
      <c r="BR206" s="115"/>
      <c r="BS206" s="115"/>
      <c r="BT206" s="115"/>
      <c r="BU206" s="115"/>
      <c r="BV206" s="115"/>
      <c r="BW206" s="115"/>
      <c r="BX206" s="115"/>
      <c r="BY206" s="115"/>
      <c r="BZ206" s="115"/>
      <c r="CA206" s="115"/>
      <c r="CB206" s="115"/>
      <c r="CC206" s="115"/>
      <c r="CD206" s="115"/>
      <c r="CE206" s="115"/>
    </row>
    <row r="207" spans="1:83" s="122" customFormat="1" x14ac:dyDescent="0.3">
      <c r="A207" s="157" t="s">
        <v>110</v>
      </c>
      <c r="B207" s="86" t="s">
        <v>805</v>
      </c>
      <c r="C207" s="86" t="s">
        <v>159</v>
      </c>
      <c r="D207" s="86" t="s">
        <v>804</v>
      </c>
      <c r="E207" s="108">
        <v>45888</v>
      </c>
      <c r="F207" s="108">
        <f t="shared" si="13"/>
        <v>46984</v>
      </c>
      <c r="G207" s="86">
        <v>0</v>
      </c>
      <c r="H207" s="86">
        <v>0</v>
      </c>
      <c r="I207" s="125">
        <f t="shared" si="14"/>
        <v>5</v>
      </c>
      <c r="J207" s="86">
        <v>5</v>
      </c>
      <c r="K207" s="86">
        <v>0</v>
      </c>
      <c r="L207" s="86">
        <v>0</v>
      </c>
      <c r="M207" s="116">
        <v>0</v>
      </c>
      <c r="N207" s="116">
        <v>0</v>
      </c>
      <c r="O207" s="116">
        <v>5</v>
      </c>
      <c r="P207" s="117">
        <v>0</v>
      </c>
      <c r="Q207" s="117">
        <v>0</v>
      </c>
      <c r="R207" s="117">
        <v>0</v>
      </c>
      <c r="S207" s="117">
        <v>0</v>
      </c>
      <c r="T207" s="117">
        <v>0</v>
      </c>
      <c r="U207" s="117">
        <v>0</v>
      </c>
      <c r="V207" s="118">
        <v>5</v>
      </c>
      <c r="W207" s="118">
        <v>0</v>
      </c>
      <c r="X207" s="118">
        <v>0</v>
      </c>
      <c r="Y207" s="118">
        <v>0</v>
      </c>
      <c r="Z207" s="118">
        <v>0</v>
      </c>
      <c r="AA207" s="104">
        <v>0</v>
      </c>
      <c r="AB207" s="104">
        <v>0</v>
      </c>
      <c r="AC207" s="104">
        <v>0</v>
      </c>
      <c r="AD207" s="104">
        <v>0</v>
      </c>
      <c r="AE207" s="104">
        <v>0</v>
      </c>
      <c r="AF207" s="104">
        <v>0</v>
      </c>
      <c r="AG207" s="104">
        <v>0</v>
      </c>
      <c r="AH207" s="104">
        <v>0</v>
      </c>
      <c r="AI207" s="104">
        <v>0</v>
      </c>
      <c r="AJ207" s="104">
        <v>0</v>
      </c>
      <c r="AK207" s="104">
        <v>0</v>
      </c>
      <c r="AL207" s="117">
        <f t="shared" si="9"/>
        <v>5</v>
      </c>
      <c r="AM207" s="114"/>
      <c r="AN207" s="115"/>
      <c r="AO207" s="115"/>
      <c r="AP207" s="115"/>
      <c r="AQ207" s="115"/>
      <c r="AR207" s="115"/>
      <c r="AS207" s="115"/>
      <c r="AT207" s="115"/>
      <c r="AU207" s="115"/>
      <c r="AV207" s="115"/>
      <c r="AW207" s="115"/>
      <c r="AX207" s="115"/>
      <c r="AY207" s="115"/>
      <c r="AZ207" s="115"/>
      <c r="BA207" s="115"/>
      <c r="BB207" s="115"/>
      <c r="BC207" s="115"/>
      <c r="BD207" s="115"/>
      <c r="BE207" s="115"/>
      <c r="BF207" s="115"/>
      <c r="BG207" s="115"/>
      <c r="BH207" s="115"/>
      <c r="BI207" s="115"/>
      <c r="BJ207" s="115"/>
      <c r="BK207" s="115"/>
      <c r="BL207" s="115"/>
      <c r="BM207" s="115"/>
      <c r="BN207" s="115"/>
      <c r="BO207" s="115"/>
      <c r="BP207" s="115"/>
      <c r="BQ207" s="115"/>
      <c r="BR207" s="115"/>
      <c r="BS207" s="115"/>
      <c r="BT207" s="115"/>
      <c r="BU207" s="115"/>
      <c r="BV207" s="115"/>
      <c r="BW207" s="115"/>
      <c r="BX207" s="115"/>
      <c r="BY207" s="115"/>
      <c r="BZ207" s="115"/>
      <c r="CA207" s="115"/>
      <c r="CB207" s="115"/>
      <c r="CC207" s="115"/>
      <c r="CD207" s="115"/>
      <c r="CE207" s="115"/>
    </row>
    <row r="208" spans="1:83" s="122" customFormat="1" x14ac:dyDescent="0.3">
      <c r="A208" s="157" t="s">
        <v>110</v>
      </c>
      <c r="B208" s="86" t="s">
        <v>856</v>
      </c>
      <c r="C208" s="86" t="s">
        <v>113</v>
      </c>
      <c r="D208" s="86" t="s">
        <v>857</v>
      </c>
      <c r="E208" s="108">
        <v>45902</v>
      </c>
      <c r="F208" s="108">
        <f t="shared" si="13"/>
        <v>46998</v>
      </c>
      <c r="G208" s="86">
        <v>0</v>
      </c>
      <c r="H208" s="86">
        <v>0</v>
      </c>
      <c r="I208" s="125">
        <f t="shared" si="14"/>
        <v>2</v>
      </c>
      <c r="J208" s="86">
        <v>2</v>
      </c>
      <c r="K208" s="86">
        <v>0</v>
      </c>
      <c r="L208" s="86">
        <v>0</v>
      </c>
      <c r="M208" s="86">
        <v>0</v>
      </c>
      <c r="N208" s="86">
        <v>0</v>
      </c>
      <c r="O208" s="86">
        <v>2</v>
      </c>
      <c r="P208" s="117"/>
      <c r="Q208" s="117"/>
      <c r="R208" s="117"/>
      <c r="S208" s="117"/>
      <c r="T208" s="117"/>
      <c r="U208" s="117"/>
      <c r="V208" s="118"/>
      <c r="W208" s="118">
        <v>2</v>
      </c>
      <c r="X208" s="118"/>
      <c r="Y208" s="118"/>
      <c r="Z208" s="118"/>
      <c r="AA208" s="104"/>
      <c r="AB208" s="104"/>
      <c r="AC208" s="104"/>
      <c r="AD208" s="104"/>
      <c r="AE208" s="104"/>
      <c r="AF208" s="104"/>
      <c r="AG208" s="104"/>
      <c r="AH208" s="104"/>
      <c r="AI208" s="104"/>
      <c r="AJ208" s="104"/>
      <c r="AK208" s="104"/>
      <c r="AL208" s="117">
        <f t="shared" si="9"/>
        <v>2</v>
      </c>
      <c r="AM208" s="114"/>
      <c r="AN208" s="115"/>
      <c r="AO208" s="115"/>
      <c r="AP208" s="115"/>
      <c r="AQ208" s="115"/>
      <c r="AR208" s="115"/>
      <c r="AS208" s="115"/>
      <c r="AT208" s="115"/>
      <c r="AU208" s="115"/>
      <c r="AV208" s="115"/>
      <c r="AW208" s="115"/>
      <c r="AX208" s="115"/>
      <c r="AY208" s="115"/>
      <c r="AZ208" s="115"/>
      <c r="BA208" s="115"/>
      <c r="BB208" s="115"/>
      <c r="BC208" s="115"/>
      <c r="BD208" s="115"/>
      <c r="BE208" s="115"/>
      <c r="BF208" s="115"/>
      <c r="BG208" s="115"/>
      <c r="BH208" s="115"/>
      <c r="BI208" s="115"/>
      <c r="BJ208" s="115"/>
      <c r="BK208" s="115"/>
      <c r="BL208" s="115"/>
      <c r="BM208" s="115"/>
      <c r="BN208" s="115"/>
      <c r="BO208" s="115"/>
      <c r="BP208" s="115"/>
      <c r="BQ208" s="115"/>
      <c r="BR208" s="115"/>
      <c r="BS208" s="115"/>
      <c r="BT208" s="115"/>
      <c r="BU208" s="115"/>
      <c r="BV208" s="115"/>
      <c r="BW208" s="115"/>
      <c r="BX208" s="115"/>
      <c r="BY208" s="115"/>
      <c r="BZ208" s="115"/>
      <c r="CA208" s="115"/>
      <c r="CB208" s="115"/>
      <c r="CC208" s="115"/>
      <c r="CD208" s="115"/>
      <c r="CE208" s="115"/>
    </row>
    <row r="209" spans="1:83" s="122" customFormat="1" ht="26.4" x14ac:dyDescent="0.3">
      <c r="A209" s="157" t="s">
        <v>110</v>
      </c>
      <c r="B209" s="86" t="s">
        <v>854</v>
      </c>
      <c r="C209" s="86" t="s">
        <v>113</v>
      </c>
      <c r="D209" s="86" t="s">
        <v>855</v>
      </c>
      <c r="E209" s="108">
        <v>45891</v>
      </c>
      <c r="F209" s="108">
        <f t="shared" si="13"/>
        <v>46987</v>
      </c>
      <c r="G209" s="86">
        <v>0</v>
      </c>
      <c r="H209" s="86">
        <v>0</v>
      </c>
      <c r="I209" s="125">
        <f t="shared" si="14"/>
        <v>2</v>
      </c>
      <c r="J209" s="86">
        <v>2</v>
      </c>
      <c r="K209" s="86">
        <v>0</v>
      </c>
      <c r="L209" s="86">
        <v>0</v>
      </c>
      <c r="M209" s="86">
        <v>0</v>
      </c>
      <c r="N209" s="86">
        <v>0</v>
      </c>
      <c r="O209" s="86">
        <v>2</v>
      </c>
      <c r="P209" s="117"/>
      <c r="Q209" s="117"/>
      <c r="R209" s="117"/>
      <c r="S209" s="117"/>
      <c r="T209" s="117"/>
      <c r="U209" s="117"/>
      <c r="V209" s="118"/>
      <c r="W209" s="118">
        <v>2</v>
      </c>
      <c r="X209" s="118"/>
      <c r="Y209" s="118"/>
      <c r="Z209" s="118"/>
      <c r="AA209" s="104"/>
      <c r="AB209" s="104"/>
      <c r="AC209" s="104"/>
      <c r="AD209" s="104"/>
      <c r="AE209" s="104"/>
      <c r="AF209" s="104"/>
      <c r="AG209" s="104"/>
      <c r="AH209" s="104"/>
      <c r="AI209" s="104"/>
      <c r="AJ209" s="104"/>
      <c r="AK209" s="104"/>
      <c r="AL209" s="117">
        <f t="shared" si="9"/>
        <v>2</v>
      </c>
      <c r="AM209" s="114"/>
      <c r="AN209" s="115"/>
      <c r="AO209" s="115"/>
      <c r="AP209" s="115"/>
      <c r="AQ209" s="115"/>
      <c r="AR209" s="115"/>
      <c r="AS209" s="115"/>
      <c r="AT209" s="115"/>
      <c r="AU209" s="115"/>
      <c r="AV209" s="115"/>
      <c r="AW209" s="115"/>
      <c r="AX209" s="115"/>
      <c r="AY209" s="115"/>
      <c r="AZ209" s="115"/>
      <c r="BA209" s="115"/>
      <c r="BB209" s="115"/>
      <c r="BC209" s="115"/>
      <c r="BD209" s="115"/>
      <c r="BE209" s="115"/>
      <c r="BF209" s="115"/>
      <c r="BG209" s="115"/>
      <c r="BH209" s="115"/>
      <c r="BI209" s="115"/>
      <c r="BJ209" s="115"/>
      <c r="BK209" s="115"/>
      <c r="BL209" s="115"/>
      <c r="BM209" s="115"/>
      <c r="BN209" s="115"/>
      <c r="BO209" s="115"/>
      <c r="BP209" s="115"/>
      <c r="BQ209" s="115"/>
      <c r="BR209" s="115"/>
      <c r="BS209" s="115"/>
      <c r="BT209" s="115"/>
      <c r="BU209" s="115"/>
      <c r="BV209" s="115"/>
      <c r="BW209" s="115"/>
      <c r="BX209" s="115"/>
      <c r="BY209" s="115"/>
      <c r="BZ209" s="115"/>
      <c r="CA209" s="115"/>
      <c r="CB209" s="115"/>
      <c r="CC209" s="115"/>
      <c r="CD209" s="115"/>
      <c r="CE209" s="115"/>
    </row>
    <row r="210" spans="1:83" s="122" customFormat="1" x14ac:dyDescent="0.3">
      <c r="A210" s="157" t="s">
        <v>110</v>
      </c>
      <c r="B210" s="86" t="s">
        <v>850</v>
      </c>
      <c r="C210" s="86" t="s">
        <v>159</v>
      </c>
      <c r="D210" s="86" t="s">
        <v>851</v>
      </c>
      <c r="E210" s="108">
        <v>45881</v>
      </c>
      <c r="F210" s="108">
        <f t="shared" si="13"/>
        <v>46977</v>
      </c>
      <c r="G210" s="86">
        <v>0</v>
      </c>
      <c r="H210" s="86">
        <v>0</v>
      </c>
      <c r="I210" s="125">
        <f t="shared" si="14"/>
        <v>1</v>
      </c>
      <c r="J210" s="86">
        <v>1</v>
      </c>
      <c r="K210" s="86">
        <v>0</v>
      </c>
      <c r="L210" s="86">
        <v>0</v>
      </c>
      <c r="M210" s="86">
        <v>0</v>
      </c>
      <c r="N210" s="86">
        <v>0</v>
      </c>
      <c r="O210" s="86">
        <v>1</v>
      </c>
      <c r="P210" s="117"/>
      <c r="Q210" s="117"/>
      <c r="R210" s="117"/>
      <c r="S210" s="117"/>
      <c r="T210" s="117"/>
      <c r="U210" s="117"/>
      <c r="V210" s="118"/>
      <c r="W210" s="118">
        <v>1</v>
      </c>
      <c r="X210" s="118"/>
      <c r="Y210" s="118"/>
      <c r="Z210" s="118"/>
      <c r="AA210" s="104"/>
      <c r="AB210" s="104"/>
      <c r="AC210" s="104"/>
      <c r="AD210" s="104"/>
      <c r="AE210" s="104"/>
      <c r="AF210" s="104"/>
      <c r="AG210" s="104"/>
      <c r="AH210" s="104"/>
      <c r="AI210" s="104"/>
      <c r="AJ210" s="104"/>
      <c r="AK210" s="104"/>
      <c r="AL210" s="117">
        <f t="shared" si="9"/>
        <v>1</v>
      </c>
      <c r="AM210" s="114"/>
      <c r="AN210" s="115"/>
      <c r="AO210" s="115"/>
      <c r="AP210" s="115"/>
      <c r="AQ210" s="115"/>
      <c r="AR210" s="115"/>
      <c r="AS210" s="115"/>
      <c r="AT210" s="115"/>
      <c r="AU210" s="115"/>
      <c r="AV210" s="115"/>
      <c r="AW210" s="115"/>
      <c r="AX210" s="115"/>
      <c r="AY210" s="115"/>
      <c r="AZ210" s="115"/>
      <c r="BA210" s="115"/>
      <c r="BB210" s="115"/>
      <c r="BC210" s="115"/>
      <c r="BD210" s="115"/>
      <c r="BE210" s="115"/>
      <c r="BF210" s="115"/>
      <c r="BG210" s="115"/>
      <c r="BH210" s="115"/>
      <c r="BI210" s="115"/>
      <c r="BJ210" s="115"/>
      <c r="BK210" s="115"/>
      <c r="BL210" s="115"/>
      <c r="BM210" s="115"/>
      <c r="BN210" s="115"/>
      <c r="BO210" s="115"/>
      <c r="BP210" s="115"/>
      <c r="BQ210" s="115"/>
      <c r="BR210" s="115"/>
      <c r="BS210" s="115"/>
      <c r="BT210" s="115"/>
      <c r="BU210" s="115"/>
      <c r="BV210" s="115"/>
      <c r="BW210" s="115"/>
      <c r="BX210" s="115"/>
      <c r="BY210" s="115"/>
      <c r="BZ210" s="115"/>
      <c r="CA210" s="115"/>
      <c r="CB210" s="115"/>
      <c r="CC210" s="115"/>
      <c r="CD210" s="115"/>
      <c r="CE210" s="115"/>
    </row>
    <row r="211" spans="1:83" s="122" customFormat="1" x14ac:dyDescent="0.3">
      <c r="A211" s="157" t="s">
        <v>110</v>
      </c>
      <c r="B211" s="86" t="s">
        <v>848</v>
      </c>
      <c r="C211" s="86" t="s">
        <v>113</v>
      </c>
      <c r="D211" s="86" t="s">
        <v>849</v>
      </c>
      <c r="E211" s="108">
        <v>45898</v>
      </c>
      <c r="F211" s="108">
        <f t="shared" si="13"/>
        <v>46994</v>
      </c>
      <c r="G211" s="86">
        <v>0</v>
      </c>
      <c r="H211" s="86">
        <v>0</v>
      </c>
      <c r="I211" s="125">
        <f t="shared" si="14"/>
        <v>1</v>
      </c>
      <c r="J211" s="86">
        <v>1</v>
      </c>
      <c r="K211" s="86">
        <v>0</v>
      </c>
      <c r="L211" s="86">
        <v>0</v>
      </c>
      <c r="M211" s="86">
        <v>0</v>
      </c>
      <c r="N211" s="86">
        <v>0</v>
      </c>
      <c r="O211" s="86">
        <v>1</v>
      </c>
      <c r="P211" s="117"/>
      <c r="Q211" s="117"/>
      <c r="R211" s="117"/>
      <c r="S211" s="117"/>
      <c r="T211" s="117"/>
      <c r="U211" s="117"/>
      <c r="V211" s="118"/>
      <c r="W211" s="118">
        <v>1</v>
      </c>
      <c r="X211" s="118"/>
      <c r="Y211" s="118"/>
      <c r="Z211" s="118"/>
      <c r="AA211" s="104"/>
      <c r="AB211" s="104"/>
      <c r="AC211" s="104"/>
      <c r="AD211" s="104"/>
      <c r="AE211" s="104"/>
      <c r="AF211" s="104"/>
      <c r="AG211" s="104"/>
      <c r="AH211" s="104"/>
      <c r="AI211" s="104"/>
      <c r="AJ211" s="104"/>
      <c r="AK211" s="104"/>
      <c r="AL211" s="117">
        <f t="shared" si="9"/>
        <v>1</v>
      </c>
      <c r="AM211" s="114"/>
      <c r="AN211" s="115"/>
      <c r="AO211" s="115"/>
      <c r="AP211" s="115"/>
      <c r="AQ211" s="115"/>
      <c r="AR211" s="115"/>
      <c r="AS211" s="115"/>
      <c r="AT211" s="115"/>
      <c r="AU211" s="115"/>
      <c r="AV211" s="115"/>
      <c r="AW211" s="115"/>
      <c r="AX211" s="115"/>
      <c r="AY211" s="115"/>
      <c r="AZ211" s="115"/>
      <c r="BA211" s="115"/>
      <c r="BB211" s="115"/>
      <c r="BC211" s="115"/>
      <c r="BD211" s="115"/>
      <c r="BE211" s="115"/>
      <c r="BF211" s="115"/>
      <c r="BG211" s="115"/>
      <c r="BH211" s="115"/>
      <c r="BI211" s="115"/>
      <c r="BJ211" s="115"/>
      <c r="BK211" s="115"/>
      <c r="BL211" s="115"/>
      <c r="BM211" s="115"/>
      <c r="BN211" s="115"/>
      <c r="BO211" s="115"/>
      <c r="BP211" s="115"/>
      <c r="BQ211" s="115"/>
      <c r="BR211" s="115"/>
      <c r="BS211" s="115"/>
      <c r="BT211" s="115"/>
      <c r="BU211" s="115"/>
      <c r="BV211" s="115"/>
      <c r="BW211" s="115"/>
      <c r="BX211" s="115"/>
      <c r="BY211" s="115"/>
      <c r="BZ211" s="115"/>
      <c r="CA211" s="115"/>
      <c r="CB211" s="115"/>
      <c r="CC211" s="115"/>
      <c r="CD211" s="115"/>
      <c r="CE211" s="115"/>
    </row>
    <row r="212" spans="1:83" s="122" customFormat="1" ht="26.4" x14ac:dyDescent="0.3">
      <c r="A212" s="157" t="s">
        <v>110</v>
      </c>
      <c r="B212" s="86" t="s">
        <v>858</v>
      </c>
      <c r="C212" s="86" t="s">
        <v>113</v>
      </c>
      <c r="D212" s="86" t="s">
        <v>859</v>
      </c>
      <c r="E212" s="108">
        <v>45917</v>
      </c>
      <c r="F212" s="108">
        <f t="shared" si="13"/>
        <v>47013</v>
      </c>
      <c r="G212" s="86">
        <v>0</v>
      </c>
      <c r="H212" s="86">
        <v>0</v>
      </c>
      <c r="I212" s="125">
        <f t="shared" si="14"/>
        <v>3</v>
      </c>
      <c r="J212" s="86">
        <v>3</v>
      </c>
      <c r="K212" s="86">
        <v>0</v>
      </c>
      <c r="L212" s="86">
        <v>0</v>
      </c>
      <c r="M212" s="86">
        <v>0</v>
      </c>
      <c r="N212" s="86">
        <v>0</v>
      </c>
      <c r="O212" s="86">
        <v>3</v>
      </c>
      <c r="P212" s="117"/>
      <c r="Q212" s="117"/>
      <c r="R212" s="117"/>
      <c r="S212" s="117"/>
      <c r="T212" s="117"/>
      <c r="U212" s="117"/>
      <c r="V212" s="118"/>
      <c r="W212" s="118"/>
      <c r="X212" s="118">
        <v>3</v>
      </c>
      <c r="Y212" s="118"/>
      <c r="Z212" s="118"/>
      <c r="AA212" s="104"/>
      <c r="AB212" s="104"/>
      <c r="AC212" s="104"/>
      <c r="AD212" s="104"/>
      <c r="AE212" s="104"/>
      <c r="AF212" s="104"/>
      <c r="AG212" s="104"/>
      <c r="AH212" s="104"/>
      <c r="AI212" s="104"/>
      <c r="AJ212" s="104"/>
      <c r="AK212" s="104"/>
      <c r="AL212" s="117">
        <f t="shared" si="9"/>
        <v>3</v>
      </c>
      <c r="AM212" s="114"/>
      <c r="AN212" s="115"/>
      <c r="AO212" s="115"/>
      <c r="AP212" s="115"/>
      <c r="AQ212" s="115"/>
      <c r="AR212" s="115"/>
      <c r="AS212" s="115"/>
      <c r="AT212" s="115"/>
      <c r="AU212" s="115"/>
      <c r="AV212" s="115"/>
      <c r="AW212" s="115"/>
      <c r="AX212" s="115"/>
      <c r="AY212" s="115"/>
      <c r="AZ212" s="115"/>
      <c r="BA212" s="115"/>
      <c r="BB212" s="115"/>
      <c r="BC212" s="115"/>
      <c r="BD212" s="115"/>
      <c r="BE212" s="115"/>
      <c r="BF212" s="115"/>
      <c r="BG212" s="115"/>
      <c r="BH212" s="115"/>
      <c r="BI212" s="115"/>
      <c r="BJ212" s="115"/>
      <c r="BK212" s="115"/>
      <c r="BL212" s="115"/>
      <c r="BM212" s="115"/>
      <c r="BN212" s="115"/>
      <c r="BO212" s="115"/>
      <c r="BP212" s="115"/>
      <c r="BQ212" s="115"/>
      <c r="BR212" s="115"/>
      <c r="BS212" s="115"/>
      <c r="BT212" s="115"/>
      <c r="BU212" s="115"/>
      <c r="BV212" s="115"/>
      <c r="BW212" s="115"/>
      <c r="BX212" s="115"/>
      <c r="BY212" s="115"/>
      <c r="BZ212" s="115"/>
      <c r="CA212" s="115"/>
      <c r="CB212" s="115"/>
      <c r="CC212" s="115"/>
      <c r="CD212" s="115"/>
      <c r="CE212" s="115"/>
    </row>
    <row r="213" spans="1:83" s="122" customFormat="1" ht="26.4" x14ac:dyDescent="0.3">
      <c r="A213" s="157" t="s">
        <v>110</v>
      </c>
      <c r="B213" s="86" t="s">
        <v>864</v>
      </c>
      <c r="C213" s="86" t="s">
        <v>113</v>
      </c>
      <c r="D213" s="86" t="s">
        <v>865</v>
      </c>
      <c r="E213" s="108">
        <v>46001</v>
      </c>
      <c r="F213" s="108">
        <f t="shared" si="13"/>
        <v>47097</v>
      </c>
      <c r="G213" s="86">
        <v>0</v>
      </c>
      <c r="H213" s="86">
        <v>1</v>
      </c>
      <c r="I213" s="86">
        <v>0</v>
      </c>
      <c r="J213" s="86">
        <v>1</v>
      </c>
      <c r="K213" s="86">
        <v>0</v>
      </c>
      <c r="L213" s="86">
        <v>0</v>
      </c>
      <c r="M213" s="86">
        <v>0</v>
      </c>
      <c r="N213" s="86">
        <v>0</v>
      </c>
      <c r="O213" s="86">
        <v>1</v>
      </c>
      <c r="P213" s="117"/>
      <c r="Q213" s="117"/>
      <c r="R213" s="117"/>
      <c r="S213" s="117"/>
      <c r="T213" s="117"/>
      <c r="U213" s="117"/>
      <c r="V213" s="118"/>
      <c r="W213" s="118">
        <v>1</v>
      </c>
      <c r="X213" s="118"/>
      <c r="Y213" s="118"/>
      <c r="Z213" s="118"/>
      <c r="AA213" s="104"/>
      <c r="AB213" s="104"/>
      <c r="AC213" s="104"/>
      <c r="AD213" s="104"/>
      <c r="AE213" s="104"/>
      <c r="AF213" s="104"/>
      <c r="AG213" s="104"/>
      <c r="AH213" s="104"/>
      <c r="AI213" s="104"/>
      <c r="AJ213" s="104"/>
      <c r="AK213" s="104"/>
      <c r="AL213" s="117">
        <f t="shared" si="9"/>
        <v>1</v>
      </c>
      <c r="AM213" s="114"/>
      <c r="AN213" s="115"/>
      <c r="AO213" s="115"/>
      <c r="AP213" s="115"/>
      <c r="AQ213" s="115"/>
      <c r="AR213" s="115"/>
      <c r="AS213" s="115"/>
      <c r="AT213" s="115"/>
      <c r="AU213" s="115"/>
      <c r="AV213" s="115"/>
      <c r="AW213" s="115"/>
      <c r="AX213" s="115"/>
      <c r="AY213" s="115"/>
      <c r="AZ213" s="115"/>
      <c r="BA213" s="115"/>
      <c r="BB213" s="115"/>
      <c r="BC213" s="115"/>
      <c r="BD213" s="115"/>
      <c r="BE213" s="115"/>
      <c r="BF213" s="115"/>
      <c r="BG213" s="115"/>
      <c r="BH213" s="115"/>
      <c r="BI213" s="115"/>
      <c r="BJ213" s="115"/>
      <c r="BK213" s="115"/>
      <c r="BL213" s="115"/>
      <c r="BM213" s="115"/>
      <c r="BN213" s="115"/>
      <c r="BO213" s="115"/>
      <c r="BP213" s="115"/>
      <c r="BQ213" s="115"/>
      <c r="BR213" s="115"/>
      <c r="BS213" s="115"/>
      <c r="BT213" s="115"/>
      <c r="BU213" s="115"/>
      <c r="BV213" s="115"/>
      <c r="BW213" s="115"/>
      <c r="BX213" s="115"/>
      <c r="BY213" s="115"/>
      <c r="BZ213" s="115"/>
      <c r="CA213" s="115"/>
      <c r="CB213" s="115"/>
      <c r="CC213" s="115"/>
      <c r="CD213" s="115"/>
      <c r="CE213" s="115"/>
    </row>
    <row r="214" spans="1:83" s="122" customFormat="1" ht="26.4" x14ac:dyDescent="0.3">
      <c r="A214" s="157" t="s">
        <v>110</v>
      </c>
      <c r="B214" s="86" t="s">
        <v>860</v>
      </c>
      <c r="C214" s="86" t="s">
        <v>113</v>
      </c>
      <c r="D214" s="86" t="s">
        <v>861</v>
      </c>
      <c r="E214" s="108">
        <v>45964</v>
      </c>
      <c r="F214" s="108">
        <f t="shared" si="13"/>
        <v>47060</v>
      </c>
      <c r="G214" s="86">
        <v>0</v>
      </c>
      <c r="H214" s="86">
        <v>0</v>
      </c>
      <c r="I214" s="125">
        <f t="shared" ref="I214:I215" si="15">J214</f>
        <v>2</v>
      </c>
      <c r="J214" s="86">
        <v>2</v>
      </c>
      <c r="K214" s="86">
        <v>0</v>
      </c>
      <c r="L214" s="86">
        <v>0</v>
      </c>
      <c r="M214" s="86">
        <v>0</v>
      </c>
      <c r="N214" s="86">
        <v>0</v>
      </c>
      <c r="O214" s="86">
        <v>2</v>
      </c>
      <c r="P214" s="117"/>
      <c r="Q214" s="117"/>
      <c r="R214" s="117"/>
      <c r="S214" s="117"/>
      <c r="T214" s="117"/>
      <c r="U214" s="117"/>
      <c r="V214" s="118"/>
      <c r="W214" s="118">
        <v>2</v>
      </c>
      <c r="X214" s="118"/>
      <c r="Y214" s="118"/>
      <c r="Z214" s="118"/>
      <c r="AA214" s="104"/>
      <c r="AB214" s="104"/>
      <c r="AC214" s="104"/>
      <c r="AD214" s="104"/>
      <c r="AE214" s="104"/>
      <c r="AF214" s="104"/>
      <c r="AG214" s="104"/>
      <c r="AH214" s="104"/>
      <c r="AI214" s="104"/>
      <c r="AJ214" s="104"/>
      <c r="AK214" s="104"/>
      <c r="AL214" s="117">
        <f t="shared" si="9"/>
        <v>2</v>
      </c>
      <c r="AM214" s="114"/>
      <c r="AN214" s="115"/>
      <c r="AO214" s="115"/>
      <c r="AP214" s="115"/>
      <c r="AQ214" s="115"/>
      <c r="AR214" s="115"/>
      <c r="AS214" s="115"/>
      <c r="AT214" s="115"/>
      <c r="AU214" s="115"/>
      <c r="AV214" s="115"/>
      <c r="AW214" s="115"/>
      <c r="AX214" s="115"/>
      <c r="AY214" s="115"/>
      <c r="AZ214" s="115"/>
      <c r="BA214" s="115"/>
      <c r="BB214" s="115"/>
      <c r="BC214" s="115"/>
      <c r="BD214" s="115"/>
      <c r="BE214" s="115"/>
      <c r="BF214" s="115"/>
      <c r="BG214" s="115"/>
      <c r="BH214" s="115"/>
      <c r="BI214" s="115"/>
      <c r="BJ214" s="115"/>
      <c r="BK214" s="115"/>
      <c r="BL214" s="115"/>
      <c r="BM214" s="115"/>
      <c r="BN214" s="115"/>
      <c r="BO214" s="115"/>
      <c r="BP214" s="115"/>
      <c r="BQ214" s="115"/>
      <c r="BR214" s="115"/>
      <c r="BS214" s="115"/>
      <c r="BT214" s="115"/>
      <c r="BU214" s="115"/>
      <c r="BV214" s="115"/>
      <c r="BW214" s="115"/>
      <c r="BX214" s="115"/>
      <c r="BY214" s="115"/>
      <c r="BZ214" s="115"/>
      <c r="CA214" s="115"/>
      <c r="CB214" s="115"/>
      <c r="CC214" s="115"/>
      <c r="CD214" s="115"/>
      <c r="CE214" s="115"/>
    </row>
    <row r="215" spans="1:83" s="122" customFormat="1" x14ac:dyDescent="0.3">
      <c r="A215" s="157" t="s">
        <v>110</v>
      </c>
      <c r="B215" s="86" t="s">
        <v>862</v>
      </c>
      <c r="C215" s="86" t="s">
        <v>159</v>
      </c>
      <c r="D215" s="86" t="s">
        <v>863</v>
      </c>
      <c r="E215" s="108">
        <v>45971</v>
      </c>
      <c r="F215" s="108">
        <f t="shared" si="13"/>
        <v>47067</v>
      </c>
      <c r="G215" s="86">
        <v>0</v>
      </c>
      <c r="H215" s="86">
        <v>0</v>
      </c>
      <c r="I215" s="125">
        <f t="shared" si="15"/>
        <v>1</v>
      </c>
      <c r="J215" s="86">
        <v>1</v>
      </c>
      <c r="K215" s="86">
        <v>0</v>
      </c>
      <c r="L215" s="86">
        <v>0</v>
      </c>
      <c r="M215" s="86">
        <v>0</v>
      </c>
      <c r="N215" s="86">
        <v>0</v>
      </c>
      <c r="O215" s="86">
        <v>1</v>
      </c>
      <c r="P215" s="117"/>
      <c r="Q215" s="117"/>
      <c r="R215" s="117"/>
      <c r="S215" s="117"/>
      <c r="T215" s="117"/>
      <c r="U215" s="117"/>
      <c r="V215" s="118"/>
      <c r="W215" s="118">
        <v>1</v>
      </c>
      <c r="X215" s="118"/>
      <c r="Y215" s="118"/>
      <c r="Z215" s="118"/>
      <c r="AA215" s="104"/>
      <c r="AB215" s="104"/>
      <c r="AC215" s="104"/>
      <c r="AD215" s="104"/>
      <c r="AE215" s="104"/>
      <c r="AF215" s="104"/>
      <c r="AG215" s="104"/>
      <c r="AH215" s="104"/>
      <c r="AI215" s="104"/>
      <c r="AJ215" s="104"/>
      <c r="AK215" s="104"/>
      <c r="AL215" s="117">
        <f t="shared" si="9"/>
        <v>1</v>
      </c>
      <c r="AM215" s="114"/>
      <c r="AN215" s="115"/>
      <c r="AO215" s="115"/>
      <c r="AP215" s="115"/>
      <c r="AQ215" s="115"/>
      <c r="AR215" s="115"/>
      <c r="AS215" s="115"/>
      <c r="AT215" s="115"/>
      <c r="AU215" s="115"/>
      <c r="AV215" s="115"/>
      <c r="AW215" s="115"/>
      <c r="AX215" s="115"/>
      <c r="AY215" s="115"/>
      <c r="AZ215" s="115"/>
      <c r="BA215" s="115"/>
      <c r="BB215" s="115"/>
      <c r="BC215" s="115"/>
      <c r="BD215" s="115"/>
      <c r="BE215" s="115"/>
      <c r="BF215" s="115"/>
      <c r="BG215" s="115"/>
      <c r="BH215" s="115"/>
      <c r="BI215" s="115"/>
      <c r="BJ215" s="115"/>
      <c r="BK215" s="115"/>
      <c r="BL215" s="115"/>
      <c r="BM215" s="115"/>
      <c r="BN215" s="115"/>
      <c r="BO215" s="115"/>
      <c r="BP215" s="115"/>
      <c r="BQ215" s="115"/>
      <c r="BR215" s="115"/>
      <c r="BS215" s="115"/>
      <c r="BT215" s="115"/>
      <c r="BU215" s="115"/>
      <c r="BV215" s="115"/>
      <c r="BW215" s="115"/>
      <c r="BX215" s="115"/>
      <c r="BY215" s="115"/>
      <c r="BZ215" s="115"/>
      <c r="CA215" s="115"/>
      <c r="CB215" s="115"/>
      <c r="CC215" s="115"/>
      <c r="CD215" s="115"/>
      <c r="CE215" s="115"/>
    </row>
    <row r="216" spans="1:83" x14ac:dyDescent="0.3">
      <c r="F216" s="126" t="s">
        <v>753</v>
      </c>
      <c r="G216" s="126"/>
      <c r="H216" s="126"/>
      <c r="I216" s="126"/>
      <c r="J216" s="154">
        <f>SUM(J6:J215)</f>
        <v>467.78947368421052</v>
      </c>
      <c r="K216" s="154">
        <f t="shared" ref="K216:AL216" si="16">SUM(K6:K215)</f>
        <v>3</v>
      </c>
      <c r="L216" s="154">
        <f t="shared" si="16"/>
        <v>135</v>
      </c>
      <c r="M216" s="154">
        <f t="shared" si="16"/>
        <v>10</v>
      </c>
      <c r="N216" s="154">
        <f t="shared" si="16"/>
        <v>105</v>
      </c>
      <c r="O216" s="154">
        <f t="shared" si="16"/>
        <v>221</v>
      </c>
      <c r="P216" s="154">
        <f t="shared" si="16"/>
        <v>0</v>
      </c>
      <c r="Q216" s="154">
        <f t="shared" si="16"/>
        <v>0</v>
      </c>
      <c r="R216" s="154">
        <f t="shared" si="16"/>
        <v>0</v>
      </c>
      <c r="S216" s="154">
        <f t="shared" si="16"/>
        <v>0</v>
      </c>
      <c r="T216" s="154">
        <f t="shared" si="16"/>
        <v>0</v>
      </c>
      <c r="U216" s="154">
        <f t="shared" si="16"/>
        <v>109</v>
      </c>
      <c r="V216" s="154">
        <f t="shared" si="16"/>
        <v>96</v>
      </c>
      <c r="W216" s="154">
        <f t="shared" si="16"/>
        <v>114</v>
      </c>
      <c r="X216" s="154">
        <f t="shared" si="16"/>
        <v>9</v>
      </c>
      <c r="Y216" s="154">
        <f t="shared" si="16"/>
        <v>0</v>
      </c>
      <c r="Z216" s="154">
        <f t="shared" si="16"/>
        <v>0</v>
      </c>
      <c r="AA216" s="154">
        <f t="shared" si="16"/>
        <v>0</v>
      </c>
      <c r="AB216" s="154">
        <f t="shared" si="16"/>
        <v>0</v>
      </c>
      <c r="AC216" s="154">
        <f t="shared" si="16"/>
        <v>0</v>
      </c>
      <c r="AD216" s="154">
        <f t="shared" si="16"/>
        <v>0</v>
      </c>
      <c r="AE216" s="154">
        <f t="shared" si="16"/>
        <v>0</v>
      </c>
      <c r="AF216" s="154">
        <f t="shared" si="16"/>
        <v>0</v>
      </c>
      <c r="AG216" s="154">
        <f t="shared" si="16"/>
        <v>0</v>
      </c>
      <c r="AH216" s="154">
        <f t="shared" si="16"/>
        <v>0</v>
      </c>
      <c r="AI216" s="154">
        <f t="shared" si="16"/>
        <v>0</v>
      </c>
      <c r="AJ216" s="154">
        <f t="shared" ref="AJ216" si="17">SUM(AJ6:AJ215)</f>
        <v>0</v>
      </c>
      <c r="AK216" s="154">
        <f t="shared" si="16"/>
        <v>0</v>
      </c>
      <c r="AL216" s="154">
        <f t="shared" si="16"/>
        <v>219</v>
      </c>
    </row>
    <row r="217" spans="1:83" x14ac:dyDescent="0.3">
      <c r="A217" s="115"/>
    </row>
    <row r="218" spans="1:83" x14ac:dyDescent="0.3">
      <c r="A218" s="115"/>
    </row>
  </sheetData>
  <autoFilter ref="A5:AL217" xr:uid="{586541AA-6391-4083-A0C8-796C6FE0C7D7}"/>
  <sortState xmlns:xlrd2="http://schemas.microsoft.com/office/spreadsheetml/2017/richdata2" ref="A6:AL215">
    <sortCondition ref="A6:A215" customList="Completed,U/C,Committed"/>
  </sortState>
  <mergeCells count="3">
    <mergeCell ref="A1:B1"/>
    <mergeCell ref="Q4:AK4"/>
    <mergeCell ref="G4:I4"/>
  </mergeCells>
  <phoneticPr fontId="4" type="noConversion"/>
  <conditionalFormatting sqref="D6:D38">
    <cfRule type="duplicateValues" dxfId="7" priority="2142"/>
  </conditionalFormatting>
  <conditionalFormatting sqref="D47:D62 D1:D45 D216:D1048576">
    <cfRule type="duplicateValues" dxfId="6" priority="12"/>
  </conditionalFormatting>
  <conditionalFormatting sqref="D47:D62 D6:D45">
    <cfRule type="duplicateValues" dxfId="5" priority="2202"/>
  </conditionalFormatting>
  <conditionalFormatting sqref="D173:D191 D1:D171 D193:D1048576">
    <cfRule type="duplicateValues" dxfId="4" priority="8"/>
  </conditionalFormatting>
  <conditionalFormatting sqref="D216:D1048576 D1:D5">
    <cfRule type="duplicateValues" dxfId="3" priority="721"/>
  </conditionalFormatting>
  <conditionalFormatting sqref="D216:D1048576 D1:D110">
    <cfRule type="duplicateValues" dxfId="2" priority="9"/>
    <cfRule type="duplicateValues" dxfId="1" priority="11"/>
  </conditionalFormatting>
  <conditionalFormatting sqref="F126:F215">
    <cfRule type="cellIs" dxfId="0" priority="3" operator="lessThan">
      <formula>TODAY()</formula>
    </cfRule>
  </conditionalFormatting>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936027-46EB-40F4-A8C9-DCE541067B48}">
  <sheetPr>
    <tabColor theme="3" tint="0.749992370372631"/>
  </sheetPr>
  <dimension ref="A1:R53"/>
  <sheetViews>
    <sheetView topLeftCell="A3" workbookViewId="0">
      <selection activeCell="A2" sqref="A2"/>
    </sheetView>
  </sheetViews>
  <sheetFormatPr defaultColWidth="8.88671875" defaultRowHeight="13.2" x14ac:dyDescent="0.25"/>
  <cols>
    <col min="1" max="1" width="25.33203125" style="3" customWidth="1"/>
    <col min="2" max="2" width="8.44140625" style="3" bestFit="1" customWidth="1"/>
    <col min="3" max="6" width="7.6640625" style="3" bestFit="1" customWidth="1"/>
    <col min="7" max="8" width="8" style="3" bestFit="1" customWidth="1"/>
    <col min="9" max="10" width="7.6640625" style="3" bestFit="1" customWidth="1"/>
    <col min="11" max="12" width="8" style="3" bestFit="1" customWidth="1"/>
    <col min="13" max="13" width="11" style="3" customWidth="1"/>
    <col min="14" max="14" width="24.33203125" style="3" customWidth="1"/>
    <col min="15" max="17" width="7.44140625" style="3" bestFit="1" customWidth="1"/>
    <col min="18" max="18" width="8.88671875" style="3" bestFit="1" customWidth="1"/>
    <col min="19" max="20" width="8.88671875" style="3"/>
    <col min="21" max="21" width="27.33203125" style="3" customWidth="1"/>
    <col min="22" max="34" width="7.5546875" style="3" bestFit="1" customWidth="1"/>
    <col min="35" max="35" width="8.88671875" style="3"/>
    <col min="36" max="36" width="27.33203125" style="3" customWidth="1"/>
    <col min="37" max="39" width="7.33203125" style="3" bestFit="1" customWidth="1"/>
    <col min="40" max="40" width="8.6640625" style="3" bestFit="1" customWidth="1"/>
    <col min="41" max="16384" width="8.88671875" style="3"/>
  </cols>
  <sheetData>
    <row r="1" spans="1:18" ht="13.8" thickBot="1" x14ac:dyDescent="0.3">
      <c r="A1" s="209" t="s">
        <v>742</v>
      </c>
      <c r="B1" s="210"/>
      <c r="C1" s="210"/>
      <c r="D1" s="210"/>
      <c r="E1" s="210"/>
      <c r="F1" s="211"/>
    </row>
    <row r="2" spans="1:18" x14ac:dyDescent="0.25">
      <c r="A2" s="66"/>
    </row>
    <row r="3" spans="1:18" x14ac:dyDescent="0.25">
      <c r="A3" s="63" t="s">
        <v>758</v>
      </c>
      <c r="B3" s="66"/>
      <c r="C3" s="1"/>
      <c r="D3" s="1"/>
      <c r="E3" s="1"/>
      <c r="F3" s="1"/>
      <c r="G3" s="1"/>
      <c r="H3" s="1"/>
      <c r="I3" s="1"/>
      <c r="J3" s="1"/>
      <c r="K3" s="1"/>
      <c r="L3" s="1"/>
      <c r="M3" s="1"/>
      <c r="N3" s="63" t="s">
        <v>757</v>
      </c>
      <c r="O3" s="1"/>
      <c r="P3" s="1"/>
      <c r="Q3" s="1"/>
      <c r="R3" s="1"/>
    </row>
    <row r="4" spans="1:18" x14ac:dyDescent="0.25">
      <c r="A4" s="59" t="s">
        <v>588</v>
      </c>
      <c r="B4" s="59" t="s">
        <v>587</v>
      </c>
      <c r="C4" s="59" t="s">
        <v>586</v>
      </c>
      <c r="D4" s="59" t="s">
        <v>585</v>
      </c>
      <c r="E4" s="59" t="s">
        <v>584</v>
      </c>
      <c r="F4" s="59" t="s">
        <v>583</v>
      </c>
      <c r="G4" s="59" t="s">
        <v>582</v>
      </c>
      <c r="H4" s="59" t="s">
        <v>581</v>
      </c>
      <c r="I4" s="59" t="s">
        <v>580</v>
      </c>
      <c r="J4" s="59" t="s">
        <v>579</v>
      </c>
      <c r="K4" s="59" t="s">
        <v>578</v>
      </c>
      <c r="L4" s="59" t="s">
        <v>577</v>
      </c>
      <c r="M4" s="1"/>
      <c r="N4" s="59" t="s">
        <v>588</v>
      </c>
      <c r="O4" s="59" t="s">
        <v>592</v>
      </c>
      <c r="P4" s="59" t="s">
        <v>591</v>
      </c>
      <c r="Q4" s="62" t="s">
        <v>590</v>
      </c>
      <c r="R4" s="59" t="s">
        <v>589</v>
      </c>
    </row>
    <row r="5" spans="1:18" x14ac:dyDescent="0.25">
      <c r="A5" s="57" t="s">
        <v>601</v>
      </c>
      <c r="B5" s="56">
        <v>891</v>
      </c>
      <c r="C5" s="56">
        <v>1115</v>
      </c>
      <c r="D5" s="56">
        <v>1270</v>
      </c>
      <c r="E5" s="56">
        <v>1137</v>
      </c>
      <c r="F5" s="56">
        <v>1117</v>
      </c>
      <c r="G5" s="56">
        <v>186</v>
      </c>
      <c r="H5" s="56">
        <v>91</v>
      </c>
      <c r="I5" s="56">
        <v>217</v>
      </c>
      <c r="J5" s="56">
        <v>1431</v>
      </c>
      <c r="K5" s="56">
        <v>48</v>
      </c>
      <c r="L5" s="56">
        <v>155</v>
      </c>
      <c r="M5" s="1"/>
      <c r="N5" s="57" t="s">
        <v>601</v>
      </c>
      <c r="O5" s="56">
        <v>544.66666666666663</v>
      </c>
      <c r="P5" s="56">
        <v>388.4</v>
      </c>
      <c r="Q5" s="56">
        <v>547.75</v>
      </c>
      <c r="R5" s="56">
        <v>696.18181818181813</v>
      </c>
    </row>
    <row r="6" spans="1:18" x14ac:dyDescent="0.25">
      <c r="A6" s="61" t="s">
        <v>600</v>
      </c>
      <c r="B6" s="64">
        <v>782</v>
      </c>
      <c r="C6" s="64">
        <v>1019</v>
      </c>
      <c r="D6" s="64">
        <v>1140</v>
      </c>
      <c r="E6" s="64">
        <v>1036</v>
      </c>
      <c r="F6" s="64">
        <v>1011</v>
      </c>
      <c r="G6" s="64">
        <v>0</v>
      </c>
      <c r="H6" s="64">
        <v>0</v>
      </c>
      <c r="I6" s="64">
        <v>13</v>
      </c>
      <c r="J6" s="64">
        <v>1268</v>
      </c>
      <c r="K6" s="64">
        <v>0</v>
      </c>
      <c r="L6" s="64">
        <v>0</v>
      </c>
      <c r="M6" s="1"/>
      <c r="N6" s="61" t="s">
        <v>600</v>
      </c>
      <c r="O6" s="64">
        <v>422.66666666666669</v>
      </c>
      <c r="P6" s="64">
        <v>256.2</v>
      </c>
      <c r="Q6" s="64">
        <v>416</v>
      </c>
      <c r="R6" s="64">
        <v>569.90909090909088</v>
      </c>
    </row>
    <row r="7" spans="1:18" x14ac:dyDescent="0.25">
      <c r="A7" s="61" t="s">
        <v>599</v>
      </c>
      <c r="B7" s="64">
        <v>109</v>
      </c>
      <c r="C7" s="64">
        <v>96</v>
      </c>
      <c r="D7" s="64">
        <v>130</v>
      </c>
      <c r="E7" s="64">
        <v>101</v>
      </c>
      <c r="F7" s="64">
        <v>106</v>
      </c>
      <c r="G7" s="64">
        <v>186</v>
      </c>
      <c r="H7" s="64">
        <v>91</v>
      </c>
      <c r="I7" s="64">
        <v>204</v>
      </c>
      <c r="J7" s="64">
        <v>163</v>
      </c>
      <c r="K7" s="64">
        <v>48</v>
      </c>
      <c r="L7" s="64">
        <v>155</v>
      </c>
      <c r="M7" s="58"/>
      <c r="N7" s="61" t="s">
        <v>599</v>
      </c>
      <c r="O7" s="64">
        <v>122</v>
      </c>
      <c r="P7" s="64">
        <v>132.19999999999999</v>
      </c>
      <c r="Q7" s="64">
        <v>131.75</v>
      </c>
      <c r="R7" s="64">
        <v>126.27272727272727</v>
      </c>
    </row>
    <row r="8" spans="1:18" x14ac:dyDescent="0.25">
      <c r="A8" s="57" t="s">
        <v>598</v>
      </c>
      <c r="B8" s="56">
        <v>109</v>
      </c>
      <c r="C8" s="56">
        <v>96</v>
      </c>
      <c r="D8" s="56">
        <v>130</v>
      </c>
      <c r="E8" s="56">
        <v>101</v>
      </c>
      <c r="F8" s="56">
        <v>106</v>
      </c>
      <c r="G8" s="56">
        <v>186</v>
      </c>
      <c r="H8" s="56">
        <v>91</v>
      </c>
      <c r="I8" s="56">
        <v>204</v>
      </c>
      <c r="J8" s="56">
        <v>163</v>
      </c>
      <c r="K8" s="56">
        <v>48</v>
      </c>
      <c r="L8" s="56">
        <v>155</v>
      </c>
      <c r="M8" s="67"/>
      <c r="N8" s="57" t="s">
        <v>598</v>
      </c>
      <c r="O8" s="56">
        <v>122</v>
      </c>
      <c r="P8" s="56">
        <v>132.19999999999999</v>
      </c>
      <c r="Q8" s="56">
        <v>131.75</v>
      </c>
      <c r="R8" s="56">
        <v>126.27272727272727</v>
      </c>
    </row>
    <row r="9" spans="1:18" x14ac:dyDescent="0.25">
      <c r="A9" s="57" t="s">
        <v>597</v>
      </c>
      <c r="B9" s="56">
        <v>57</v>
      </c>
      <c r="C9" s="56">
        <v>76</v>
      </c>
      <c r="D9" s="56">
        <v>66</v>
      </c>
      <c r="E9" s="56">
        <v>65</v>
      </c>
      <c r="F9" s="56">
        <v>67</v>
      </c>
      <c r="G9" s="56">
        <v>130</v>
      </c>
      <c r="H9" s="56">
        <v>57</v>
      </c>
      <c r="I9" s="56">
        <v>126</v>
      </c>
      <c r="J9" s="56">
        <v>88</v>
      </c>
      <c r="K9" s="56">
        <v>32</v>
      </c>
      <c r="L9" s="56">
        <v>105</v>
      </c>
      <c r="M9" s="67"/>
      <c r="N9" s="57" t="s">
        <v>597</v>
      </c>
      <c r="O9" s="56">
        <v>75</v>
      </c>
      <c r="P9" s="56">
        <v>81.599999999999994</v>
      </c>
      <c r="Q9" s="56">
        <v>83.75</v>
      </c>
      <c r="R9" s="56">
        <v>79</v>
      </c>
    </row>
    <row r="11" spans="1:18" x14ac:dyDescent="0.25">
      <c r="A11" s="1"/>
      <c r="B11" s="1"/>
      <c r="C11" s="1"/>
      <c r="D11" s="1"/>
      <c r="E11" s="1"/>
      <c r="F11" s="1"/>
      <c r="G11" s="1"/>
      <c r="H11" s="1"/>
      <c r="I11" s="1"/>
      <c r="J11" s="1"/>
      <c r="K11" s="1"/>
      <c r="L11" s="1"/>
      <c r="M11" s="67"/>
      <c r="N11" s="67"/>
      <c r="O11" s="1"/>
      <c r="P11" s="1"/>
      <c r="Q11" s="1"/>
      <c r="R11" s="1"/>
    </row>
    <row r="12" spans="1:18" x14ac:dyDescent="0.25">
      <c r="A12" s="63" t="s">
        <v>596</v>
      </c>
      <c r="B12" s="1"/>
      <c r="C12" s="1"/>
      <c r="D12" s="1"/>
      <c r="E12" s="1"/>
      <c r="F12" s="1"/>
      <c r="G12" s="1"/>
      <c r="H12" s="1"/>
      <c r="I12" s="1"/>
      <c r="J12" s="1"/>
      <c r="K12" s="1"/>
      <c r="L12" s="1"/>
      <c r="M12" s="67"/>
      <c r="N12" s="65" t="s">
        <v>595</v>
      </c>
      <c r="O12" s="1"/>
      <c r="P12" s="1"/>
      <c r="Q12" s="1"/>
      <c r="R12" s="1"/>
    </row>
    <row r="13" spans="1:18" ht="12.75" customHeight="1" x14ac:dyDescent="0.25">
      <c r="A13" s="59" t="s">
        <v>588</v>
      </c>
      <c r="B13" s="59" t="s">
        <v>587</v>
      </c>
      <c r="C13" s="59" t="s">
        <v>586</v>
      </c>
      <c r="D13" s="59" t="s">
        <v>585</v>
      </c>
      <c r="E13" s="59" t="s">
        <v>584</v>
      </c>
      <c r="F13" s="59" t="s">
        <v>583</v>
      </c>
      <c r="G13" s="59" t="s">
        <v>582</v>
      </c>
      <c r="H13" s="59" t="s">
        <v>581</v>
      </c>
      <c r="I13" s="59" t="s">
        <v>580</v>
      </c>
      <c r="J13" s="59" t="s">
        <v>579</v>
      </c>
      <c r="K13" s="59" t="s">
        <v>578</v>
      </c>
      <c r="L13" s="59" t="s">
        <v>577</v>
      </c>
      <c r="M13" s="58"/>
      <c r="N13" s="59" t="s">
        <v>588</v>
      </c>
      <c r="O13" s="59" t="s">
        <v>592</v>
      </c>
      <c r="P13" s="59" t="s">
        <v>591</v>
      </c>
      <c r="Q13" s="62" t="s">
        <v>590</v>
      </c>
      <c r="R13" s="59" t="s">
        <v>589</v>
      </c>
    </row>
    <row r="14" spans="1:18" x14ac:dyDescent="0.25">
      <c r="A14" s="57" t="s">
        <v>601</v>
      </c>
      <c r="B14" s="56">
        <v>92</v>
      </c>
      <c r="C14" s="56">
        <v>86</v>
      </c>
      <c r="D14" s="56">
        <v>95</v>
      </c>
      <c r="E14" s="56">
        <v>81</v>
      </c>
      <c r="F14" s="56">
        <v>82</v>
      </c>
      <c r="G14" s="56">
        <v>101</v>
      </c>
      <c r="H14" s="56">
        <v>45</v>
      </c>
      <c r="I14" s="56">
        <v>70</v>
      </c>
      <c r="J14" s="56">
        <v>104</v>
      </c>
      <c r="K14" s="56">
        <v>28</v>
      </c>
      <c r="L14" s="56">
        <v>32</v>
      </c>
      <c r="M14" s="1"/>
      <c r="N14" s="57" t="s">
        <v>601</v>
      </c>
      <c r="O14" s="56">
        <v>54.666666666666664</v>
      </c>
      <c r="P14" s="56">
        <v>55.8</v>
      </c>
      <c r="Q14" s="56">
        <v>67.875</v>
      </c>
      <c r="R14" s="56">
        <v>74.181818181818187</v>
      </c>
    </row>
    <row r="15" spans="1:18" x14ac:dyDescent="0.25">
      <c r="A15" s="61" t="s">
        <v>600</v>
      </c>
      <c r="B15" s="64">
        <v>35</v>
      </c>
      <c r="C15" s="64">
        <v>21</v>
      </c>
      <c r="D15" s="64">
        <v>31</v>
      </c>
      <c r="E15" s="64">
        <v>12</v>
      </c>
      <c r="F15" s="64">
        <v>22</v>
      </c>
      <c r="G15" s="64">
        <v>0</v>
      </c>
      <c r="H15" s="64">
        <v>0</v>
      </c>
      <c r="I15" s="64">
        <v>1</v>
      </c>
      <c r="J15" s="64">
        <v>32</v>
      </c>
      <c r="K15" s="64">
        <v>0</v>
      </c>
      <c r="L15" s="64">
        <v>0</v>
      </c>
      <c r="M15" s="1"/>
      <c r="N15" s="61" t="s">
        <v>600</v>
      </c>
      <c r="O15" s="64">
        <v>10.666666666666666</v>
      </c>
      <c r="P15" s="64">
        <v>6.6</v>
      </c>
      <c r="Q15" s="64">
        <v>8.375</v>
      </c>
      <c r="R15" s="64">
        <v>14</v>
      </c>
    </row>
    <row r="16" spans="1:18" x14ac:dyDescent="0.25">
      <c r="A16" s="61" t="s">
        <v>599</v>
      </c>
      <c r="B16" s="64">
        <v>57</v>
      </c>
      <c r="C16" s="64">
        <v>65</v>
      </c>
      <c r="D16" s="64">
        <v>64</v>
      </c>
      <c r="E16" s="64">
        <v>69</v>
      </c>
      <c r="F16" s="64">
        <v>60</v>
      </c>
      <c r="G16" s="64">
        <v>101</v>
      </c>
      <c r="H16" s="64">
        <v>45</v>
      </c>
      <c r="I16" s="64">
        <v>69</v>
      </c>
      <c r="J16" s="64">
        <v>72</v>
      </c>
      <c r="K16" s="64">
        <v>28</v>
      </c>
      <c r="L16" s="64">
        <v>32</v>
      </c>
      <c r="M16" s="1"/>
      <c r="N16" s="61" t="s">
        <v>599</v>
      </c>
      <c r="O16" s="64">
        <v>44</v>
      </c>
      <c r="P16" s="64">
        <v>49.2</v>
      </c>
      <c r="Q16" s="64">
        <v>59.5</v>
      </c>
      <c r="R16" s="64">
        <v>60.18181818181818</v>
      </c>
    </row>
    <row r="17" spans="1:18" x14ac:dyDescent="0.25">
      <c r="A17" s="57" t="s">
        <v>598</v>
      </c>
      <c r="B17" s="56">
        <v>57</v>
      </c>
      <c r="C17" s="56">
        <v>65</v>
      </c>
      <c r="D17" s="56">
        <v>64</v>
      </c>
      <c r="E17" s="56">
        <v>69</v>
      </c>
      <c r="F17" s="56">
        <v>60</v>
      </c>
      <c r="G17" s="56">
        <v>101</v>
      </c>
      <c r="H17" s="56">
        <v>45</v>
      </c>
      <c r="I17" s="56">
        <v>69</v>
      </c>
      <c r="J17" s="56">
        <v>72</v>
      </c>
      <c r="K17" s="56">
        <v>28</v>
      </c>
      <c r="L17" s="56">
        <v>32</v>
      </c>
      <c r="M17" s="1"/>
      <c r="N17" s="57" t="s">
        <v>598</v>
      </c>
      <c r="O17" s="56">
        <v>44</v>
      </c>
      <c r="P17" s="56">
        <v>49.2</v>
      </c>
      <c r="Q17" s="56">
        <v>59.5</v>
      </c>
      <c r="R17" s="56">
        <v>60.18181818181818</v>
      </c>
    </row>
    <row r="18" spans="1:18" x14ac:dyDescent="0.25">
      <c r="A18" s="57" t="s">
        <v>597</v>
      </c>
      <c r="B18" s="56">
        <v>44</v>
      </c>
      <c r="C18" s="56">
        <v>59</v>
      </c>
      <c r="D18" s="56">
        <v>56</v>
      </c>
      <c r="E18" s="56">
        <v>63</v>
      </c>
      <c r="F18" s="56">
        <v>55</v>
      </c>
      <c r="G18" s="56">
        <v>92</v>
      </c>
      <c r="H18" s="56">
        <v>40</v>
      </c>
      <c r="I18" s="56">
        <v>63</v>
      </c>
      <c r="J18" s="56">
        <v>62</v>
      </c>
      <c r="K18" s="56">
        <v>26</v>
      </c>
      <c r="L18" s="56">
        <v>29</v>
      </c>
      <c r="M18" s="1"/>
      <c r="N18" s="57" t="s">
        <v>597</v>
      </c>
      <c r="O18" s="56">
        <v>39</v>
      </c>
      <c r="P18" s="56">
        <v>44</v>
      </c>
      <c r="Q18" s="56">
        <v>53.75</v>
      </c>
      <c r="R18" s="56">
        <v>53.545454545454547</v>
      </c>
    </row>
    <row r="19" spans="1:18" ht="12.75" customHeight="1" x14ac:dyDescent="0.25">
      <c r="A19" s="1"/>
      <c r="B19" s="1"/>
      <c r="C19" s="1"/>
      <c r="D19" s="1"/>
      <c r="E19" s="1"/>
      <c r="F19" s="1"/>
      <c r="G19" s="1"/>
      <c r="H19" s="1"/>
      <c r="I19" s="1"/>
      <c r="J19" s="1"/>
      <c r="K19" s="1"/>
      <c r="L19" s="1"/>
      <c r="M19" s="1"/>
      <c r="N19" s="1"/>
      <c r="O19" s="1"/>
      <c r="P19" s="1"/>
      <c r="Q19" s="1"/>
      <c r="R19" s="1"/>
    </row>
    <row r="20" spans="1:18" ht="12.75" customHeight="1" x14ac:dyDescent="0.25">
      <c r="A20" s="1"/>
      <c r="B20" s="1"/>
      <c r="C20" s="1"/>
      <c r="D20" s="1"/>
      <c r="E20" s="1"/>
      <c r="F20" s="1"/>
      <c r="G20" s="1"/>
      <c r="H20" s="1"/>
      <c r="I20" s="1"/>
      <c r="J20" s="1"/>
      <c r="K20" s="1"/>
      <c r="L20" s="1"/>
      <c r="M20" s="1"/>
      <c r="N20" s="1"/>
      <c r="O20" s="58"/>
      <c r="P20" s="1"/>
      <c r="Q20" s="1"/>
      <c r="R20" s="1"/>
    </row>
    <row r="21" spans="1:18" x14ac:dyDescent="0.25">
      <c r="A21" s="63" t="s">
        <v>594</v>
      </c>
      <c r="B21" s="1"/>
      <c r="C21" s="1"/>
      <c r="D21" s="1"/>
      <c r="E21" s="1"/>
      <c r="F21" s="1"/>
      <c r="G21" s="1"/>
      <c r="H21" s="1"/>
      <c r="I21" s="1"/>
      <c r="J21" s="1"/>
      <c r="K21" s="1"/>
      <c r="L21" s="1"/>
      <c r="M21" s="1"/>
      <c r="N21" s="1"/>
      <c r="O21" s="1"/>
      <c r="P21" s="1"/>
      <c r="Q21" s="1"/>
      <c r="R21" s="1"/>
    </row>
    <row r="22" spans="1:18" x14ac:dyDescent="0.25">
      <c r="A22" s="59"/>
      <c r="B22" s="59" t="s">
        <v>587</v>
      </c>
      <c r="C22" s="59" t="s">
        <v>586</v>
      </c>
      <c r="D22" s="59" t="s">
        <v>585</v>
      </c>
      <c r="E22" s="59" t="s">
        <v>584</v>
      </c>
      <c r="F22" s="59" t="s">
        <v>583</v>
      </c>
      <c r="G22" s="59" t="s">
        <v>582</v>
      </c>
      <c r="H22" s="59" t="s">
        <v>581</v>
      </c>
      <c r="I22" s="59" t="s">
        <v>580</v>
      </c>
      <c r="J22" s="59" t="s">
        <v>579</v>
      </c>
      <c r="K22" s="59" t="s">
        <v>578</v>
      </c>
      <c r="L22" s="59" t="s">
        <v>577</v>
      </c>
      <c r="M22" s="1"/>
      <c r="N22" s="1"/>
      <c r="O22" s="58"/>
      <c r="P22" s="1"/>
      <c r="Q22" s="1"/>
      <c r="R22" s="1"/>
    </row>
    <row r="23" spans="1:18" x14ac:dyDescent="0.25">
      <c r="A23" s="57" t="s">
        <v>601</v>
      </c>
      <c r="B23" s="56">
        <v>52.097826086956523</v>
      </c>
      <c r="C23" s="56">
        <v>21.837209302325583</v>
      </c>
      <c r="D23" s="56">
        <v>18.442105263157895</v>
      </c>
      <c r="E23" s="56">
        <v>24.333333333333332</v>
      </c>
      <c r="F23" s="56">
        <v>22.548780487804876</v>
      </c>
      <c r="G23" s="56">
        <v>1.6633663366336633</v>
      </c>
      <c r="H23" s="56">
        <v>1.9777777777777779</v>
      </c>
      <c r="I23" s="56">
        <v>1.8571428571428572</v>
      </c>
      <c r="J23" s="56">
        <v>39.634615384615387</v>
      </c>
      <c r="K23" s="56">
        <v>1.6071428571428572</v>
      </c>
      <c r="L23" s="56">
        <v>2.6875</v>
      </c>
      <c r="M23" s="1"/>
      <c r="N23" s="1"/>
      <c r="O23" s="58"/>
      <c r="P23" s="1"/>
      <c r="Q23" s="1"/>
      <c r="R23" s="1"/>
    </row>
    <row r="24" spans="1:18" x14ac:dyDescent="0.25">
      <c r="A24" s="61" t="s">
        <v>600</v>
      </c>
      <c r="B24" s="64">
        <v>132.48571428571429</v>
      </c>
      <c r="C24" s="64">
        <v>84.095238095238102</v>
      </c>
      <c r="D24" s="64">
        <v>52.935483870967744</v>
      </c>
      <c r="E24" s="64">
        <v>154.91666666666666</v>
      </c>
      <c r="F24" s="64">
        <v>79.409090909090907</v>
      </c>
      <c r="G24" s="64"/>
      <c r="H24" s="64"/>
      <c r="I24" s="64">
        <v>13</v>
      </c>
      <c r="J24" s="64">
        <v>124</v>
      </c>
      <c r="K24" s="64"/>
      <c r="L24" s="64"/>
      <c r="M24" s="1"/>
      <c r="N24" s="1"/>
      <c r="O24" s="58"/>
      <c r="P24" s="1"/>
      <c r="Q24" s="1"/>
      <c r="R24" s="1"/>
    </row>
    <row r="25" spans="1:18" x14ac:dyDescent="0.25">
      <c r="A25" s="61" t="s">
        <v>599</v>
      </c>
      <c r="B25" s="64">
        <v>2.736842105263158</v>
      </c>
      <c r="C25" s="64">
        <v>1.7230769230769232</v>
      </c>
      <c r="D25" s="64">
        <v>1.734375</v>
      </c>
      <c r="E25" s="64">
        <v>1.6231884057971016</v>
      </c>
      <c r="F25" s="64">
        <v>1.7</v>
      </c>
      <c r="G25" s="64">
        <v>1.6633663366336633</v>
      </c>
      <c r="H25" s="64">
        <v>1.9777777777777779</v>
      </c>
      <c r="I25" s="64">
        <v>1.6956521739130435</v>
      </c>
      <c r="J25" s="64">
        <v>2.1388888888888888</v>
      </c>
      <c r="K25" s="64">
        <v>1.6071428571428572</v>
      </c>
      <c r="L25" s="64">
        <v>2.6875</v>
      </c>
      <c r="M25" s="1"/>
      <c r="N25" s="1"/>
      <c r="O25" s="58"/>
      <c r="P25" s="1"/>
      <c r="Q25" s="1"/>
      <c r="R25" s="1"/>
    </row>
    <row r="26" spans="1:18" x14ac:dyDescent="0.25">
      <c r="A26" s="57" t="s">
        <v>598</v>
      </c>
      <c r="B26" s="56">
        <v>2.736842105263158</v>
      </c>
      <c r="C26" s="56">
        <v>1.7230769230769232</v>
      </c>
      <c r="D26" s="56">
        <v>1.734375</v>
      </c>
      <c r="E26" s="56">
        <v>1.6231884057971016</v>
      </c>
      <c r="F26" s="56">
        <v>1.7</v>
      </c>
      <c r="G26" s="56">
        <v>1.6633663366336633</v>
      </c>
      <c r="H26" s="56">
        <v>1.9777777777777779</v>
      </c>
      <c r="I26" s="56">
        <v>1.6956521739130435</v>
      </c>
      <c r="J26" s="56">
        <v>2.1388888888888888</v>
      </c>
      <c r="K26" s="56">
        <v>1.6071428571428572</v>
      </c>
      <c r="L26" s="56">
        <v>2.6875</v>
      </c>
      <c r="M26" s="1"/>
      <c r="N26" s="1"/>
      <c r="O26" s="1"/>
      <c r="P26" s="1"/>
      <c r="Q26" s="1"/>
      <c r="R26" s="1"/>
    </row>
    <row r="27" spans="1:18" x14ac:dyDescent="0.25">
      <c r="A27" s="57" t="s">
        <v>597</v>
      </c>
      <c r="B27" s="56">
        <v>1.6136363636363635</v>
      </c>
      <c r="C27" s="56">
        <v>1.271186440677966</v>
      </c>
      <c r="D27" s="56">
        <v>1.0357142857142858</v>
      </c>
      <c r="E27" s="56">
        <v>1.1428571428571428</v>
      </c>
      <c r="F27" s="56">
        <v>1.290909090909091</v>
      </c>
      <c r="G27" s="56">
        <v>1.2173913043478262</v>
      </c>
      <c r="H27" s="56">
        <v>1.375</v>
      </c>
      <c r="I27" s="56">
        <v>1.1587301587301588</v>
      </c>
      <c r="J27" s="56">
        <v>1.3064516129032258</v>
      </c>
      <c r="K27" s="56">
        <v>1.1538461538461537</v>
      </c>
      <c r="L27" s="56">
        <v>2.1379310344827585</v>
      </c>
      <c r="M27" s="1"/>
      <c r="N27" s="1"/>
      <c r="O27" s="1"/>
      <c r="P27" s="1"/>
      <c r="Q27" s="1"/>
      <c r="R27" s="1"/>
    </row>
    <row r="29" spans="1:18" x14ac:dyDescent="0.25">
      <c r="A29" s="63" t="s">
        <v>756</v>
      </c>
      <c r="B29" s="1"/>
      <c r="C29" s="1"/>
      <c r="D29" s="1"/>
      <c r="E29" s="1"/>
      <c r="F29" s="1"/>
      <c r="G29" s="1"/>
      <c r="H29" s="1"/>
      <c r="I29" s="1"/>
      <c r="J29" s="1"/>
      <c r="K29" s="1"/>
      <c r="L29" s="1"/>
      <c r="M29" s="1"/>
      <c r="N29" s="1"/>
      <c r="O29" s="1"/>
      <c r="P29" s="1"/>
      <c r="Q29" s="1"/>
      <c r="R29" s="1"/>
    </row>
    <row r="30" spans="1:18" x14ac:dyDescent="0.25">
      <c r="A30" s="59"/>
      <c r="B30" s="59" t="s">
        <v>587</v>
      </c>
      <c r="C30" s="59" t="s">
        <v>586</v>
      </c>
      <c r="D30" s="59" t="s">
        <v>585</v>
      </c>
      <c r="E30" s="59" t="s">
        <v>584</v>
      </c>
      <c r="F30" s="59" t="s">
        <v>583</v>
      </c>
      <c r="G30" s="59" t="s">
        <v>582</v>
      </c>
      <c r="H30" s="59" t="s">
        <v>581</v>
      </c>
      <c r="I30" s="59" t="s">
        <v>580</v>
      </c>
      <c r="J30" s="59" t="s">
        <v>579</v>
      </c>
      <c r="K30" s="59" t="s">
        <v>578</v>
      </c>
      <c r="L30" s="59" t="s">
        <v>577</v>
      </c>
      <c r="M30" s="1"/>
      <c r="N30" s="1"/>
      <c r="O30" s="1"/>
      <c r="P30" s="1"/>
      <c r="Q30" s="1"/>
      <c r="R30" s="1"/>
    </row>
    <row r="31" spans="1:18" x14ac:dyDescent="0.25">
      <c r="A31" s="57" t="s">
        <v>601</v>
      </c>
      <c r="B31" s="56">
        <v>9.28125</v>
      </c>
      <c r="C31" s="56">
        <v>9.9553571428571423</v>
      </c>
      <c r="D31" s="56">
        <v>9.8449612403100772</v>
      </c>
      <c r="E31" s="56">
        <v>9.6355932203389827</v>
      </c>
      <c r="F31" s="56">
        <v>9.7130434782608699</v>
      </c>
      <c r="G31" s="56">
        <v>1.8235294117647058</v>
      </c>
      <c r="H31" s="56">
        <v>1.9782608695652173</v>
      </c>
      <c r="I31" s="56">
        <v>1.9375</v>
      </c>
      <c r="J31" s="56">
        <v>12.891891891891891</v>
      </c>
      <c r="K31" s="56">
        <v>1.5483870967741935</v>
      </c>
      <c r="L31" s="56">
        <v>2.0666666666666669</v>
      </c>
      <c r="M31" s="1"/>
      <c r="N31" s="1"/>
      <c r="O31" s="1"/>
      <c r="P31" s="1"/>
      <c r="Q31" s="1"/>
      <c r="R31" s="1"/>
    </row>
    <row r="32" spans="1:18" x14ac:dyDescent="0.25">
      <c r="A32" s="61" t="s">
        <v>600</v>
      </c>
      <c r="B32" s="64">
        <v>22.342857142857142</v>
      </c>
      <c r="C32" s="64">
        <v>28.305555555555557</v>
      </c>
      <c r="D32" s="64">
        <v>22.352941176470587</v>
      </c>
      <c r="E32" s="64">
        <v>27.263157894736842</v>
      </c>
      <c r="F32" s="64">
        <v>22.466666666666665</v>
      </c>
      <c r="G32" s="64"/>
      <c r="H32" s="64"/>
      <c r="I32" s="64">
        <v>13</v>
      </c>
      <c r="J32" s="64">
        <v>39.625</v>
      </c>
      <c r="K32" s="64"/>
      <c r="L32" s="64"/>
      <c r="M32" s="1"/>
      <c r="N32" s="1"/>
      <c r="O32" s="1"/>
      <c r="P32" s="1"/>
      <c r="Q32" s="1"/>
      <c r="R32" s="1"/>
    </row>
    <row r="33" spans="1:18" x14ac:dyDescent="0.25">
      <c r="A33" s="61" t="s">
        <v>599</v>
      </c>
      <c r="B33" s="64">
        <v>1.7868852459016393</v>
      </c>
      <c r="C33" s="64">
        <v>1.263157894736842</v>
      </c>
      <c r="D33" s="64">
        <v>1.6666666666666667</v>
      </c>
      <c r="E33" s="64">
        <v>1.2625</v>
      </c>
      <c r="F33" s="64">
        <v>1.5142857142857142</v>
      </c>
      <c r="G33" s="64">
        <v>1.8235294117647058</v>
      </c>
      <c r="H33" s="64">
        <v>1.9782608695652173</v>
      </c>
      <c r="I33" s="64">
        <v>1.8378378378378379</v>
      </c>
      <c r="J33" s="64">
        <v>2.0632911392405062</v>
      </c>
      <c r="K33" s="64">
        <v>1.5483870967741935</v>
      </c>
      <c r="L33" s="64">
        <v>2.0666666666666669</v>
      </c>
      <c r="M33" s="1"/>
      <c r="N33" s="1"/>
      <c r="O33" s="1"/>
      <c r="P33" s="1"/>
      <c r="Q33" s="1"/>
      <c r="R33" s="1"/>
    </row>
    <row r="34" spans="1:18" x14ac:dyDescent="0.25">
      <c r="A34" s="57" t="s">
        <v>598</v>
      </c>
      <c r="B34" s="56">
        <v>1.7868852459016393</v>
      </c>
      <c r="C34" s="56">
        <v>1.263157894736842</v>
      </c>
      <c r="D34" s="56">
        <v>1.6666666666666667</v>
      </c>
      <c r="E34" s="56">
        <v>1.2625</v>
      </c>
      <c r="F34" s="56">
        <v>1.5142857142857142</v>
      </c>
      <c r="G34" s="56">
        <v>1.8235294117647058</v>
      </c>
      <c r="H34" s="56">
        <v>1.9782608695652173</v>
      </c>
      <c r="I34" s="56">
        <v>1.8378378378378379</v>
      </c>
      <c r="J34" s="56">
        <v>2.0632911392405062</v>
      </c>
      <c r="K34" s="56">
        <v>1.5483870967741935</v>
      </c>
      <c r="L34" s="56">
        <v>2.0666666666666669</v>
      </c>
      <c r="M34" s="1"/>
      <c r="N34" s="1"/>
      <c r="O34" s="1"/>
      <c r="P34" s="1"/>
      <c r="Q34" s="1"/>
      <c r="R34" s="1"/>
    </row>
    <row r="35" spans="1:18" x14ac:dyDescent="0.25">
      <c r="A35" s="57" t="s">
        <v>597</v>
      </c>
      <c r="B35" s="56">
        <v>1.2391304347826086</v>
      </c>
      <c r="C35" s="56">
        <v>1.1176470588235294</v>
      </c>
      <c r="D35" s="56">
        <v>0.9850746268656716</v>
      </c>
      <c r="E35" s="56">
        <v>0.91549295774647887</v>
      </c>
      <c r="F35" s="56">
        <v>1.046875</v>
      </c>
      <c r="G35" s="56">
        <v>1.3978494623655915</v>
      </c>
      <c r="H35" s="56">
        <v>1.3902439024390243</v>
      </c>
      <c r="I35" s="56">
        <v>1.26</v>
      </c>
      <c r="J35" s="56">
        <v>1.2941176470588236</v>
      </c>
      <c r="K35" s="56">
        <v>1.1428571428571428</v>
      </c>
      <c r="L35" s="56">
        <v>1.5909090909090908</v>
      </c>
      <c r="M35" s="1"/>
      <c r="N35" s="1"/>
      <c r="O35" s="1"/>
      <c r="P35" s="1"/>
      <c r="Q35" s="1"/>
      <c r="R35" s="1"/>
    </row>
    <row r="38" spans="1:18" x14ac:dyDescent="0.25">
      <c r="A38" s="63" t="s">
        <v>593</v>
      </c>
      <c r="B38" s="1"/>
      <c r="C38" s="1"/>
      <c r="D38" s="1"/>
      <c r="E38" s="1"/>
      <c r="F38" s="1"/>
      <c r="G38" s="1"/>
      <c r="H38" s="1"/>
      <c r="I38" s="1"/>
      <c r="J38" s="1"/>
      <c r="K38" s="1"/>
      <c r="L38" s="1"/>
      <c r="M38" s="1"/>
      <c r="N38" s="63" t="s">
        <v>593</v>
      </c>
      <c r="O38" s="1"/>
      <c r="P38" s="1"/>
      <c r="Q38" s="1"/>
      <c r="R38" s="1"/>
    </row>
    <row r="39" spans="1:18" x14ac:dyDescent="0.25">
      <c r="A39" s="59"/>
      <c r="B39" s="59" t="s">
        <v>587</v>
      </c>
      <c r="C39" s="59" t="s">
        <v>586</v>
      </c>
      <c r="D39" s="59" t="s">
        <v>585</v>
      </c>
      <c r="E39" s="59" t="s">
        <v>584</v>
      </c>
      <c r="F39" s="59" t="s">
        <v>583</v>
      </c>
      <c r="G39" s="59" t="s">
        <v>582</v>
      </c>
      <c r="H39" s="59" t="s">
        <v>581</v>
      </c>
      <c r="I39" s="59" t="s">
        <v>580</v>
      </c>
      <c r="J39" s="59" t="s">
        <v>579</v>
      </c>
      <c r="K39" s="59" t="s">
        <v>578</v>
      </c>
      <c r="L39" s="59" t="s">
        <v>577</v>
      </c>
      <c r="M39" s="1"/>
      <c r="N39" s="59" t="s">
        <v>588</v>
      </c>
      <c r="O39" s="59" t="s">
        <v>592</v>
      </c>
      <c r="P39" s="59" t="s">
        <v>591</v>
      </c>
      <c r="Q39" s="62" t="s">
        <v>590</v>
      </c>
      <c r="R39" s="59" t="s">
        <v>589</v>
      </c>
    </row>
    <row r="40" spans="1:18" x14ac:dyDescent="0.25">
      <c r="A40" s="59" t="s">
        <v>576</v>
      </c>
      <c r="B40" s="59"/>
      <c r="C40" s="59"/>
      <c r="D40" s="59"/>
      <c r="E40" s="59"/>
      <c r="F40" s="59"/>
      <c r="G40" s="59"/>
      <c r="H40" s="59"/>
      <c r="I40" s="59"/>
      <c r="J40" s="59"/>
      <c r="K40" s="59"/>
      <c r="L40" s="59"/>
      <c r="M40" s="1"/>
      <c r="N40" s="59" t="s">
        <v>576</v>
      </c>
      <c r="O40" s="59"/>
      <c r="P40" s="59"/>
      <c r="Q40" s="59"/>
      <c r="R40" s="59"/>
    </row>
    <row r="41" spans="1:18" x14ac:dyDescent="0.25">
      <c r="A41" s="61" t="s">
        <v>600</v>
      </c>
      <c r="B41" s="68">
        <v>0.877665544332211</v>
      </c>
      <c r="C41" s="68">
        <v>0.91390134529147982</v>
      </c>
      <c r="D41" s="68">
        <v>0.89763779527559051</v>
      </c>
      <c r="E41" s="68">
        <v>0.91116974494283198</v>
      </c>
      <c r="F41" s="68">
        <v>0.90510295434198751</v>
      </c>
      <c r="G41" s="68">
        <v>0</v>
      </c>
      <c r="H41" s="68">
        <v>0</v>
      </c>
      <c r="I41" s="68">
        <v>5.9907834101382486E-2</v>
      </c>
      <c r="J41" s="68">
        <v>0.88609364081062192</v>
      </c>
      <c r="K41" s="68">
        <v>0</v>
      </c>
      <c r="L41" s="68">
        <v>0</v>
      </c>
      <c r="M41" s="1"/>
      <c r="N41" s="61" t="s">
        <v>600</v>
      </c>
      <c r="O41" s="60">
        <v>0.29536454693687397</v>
      </c>
      <c r="P41" s="60">
        <v>0.18920029498240087</v>
      </c>
      <c r="Q41" s="60">
        <v>0.34528427177460297</v>
      </c>
      <c r="R41" s="60">
        <v>0.495588987190555</v>
      </c>
    </row>
    <row r="42" spans="1:18" x14ac:dyDescent="0.25">
      <c r="A42" s="61" t="s">
        <v>599</v>
      </c>
      <c r="B42" s="68">
        <v>0.122334455667789</v>
      </c>
      <c r="C42" s="68">
        <v>8.6098654708520184E-2</v>
      </c>
      <c r="D42" s="68">
        <v>0.10236220472440945</v>
      </c>
      <c r="E42" s="68">
        <v>8.8830255057167989E-2</v>
      </c>
      <c r="F42" s="68">
        <v>9.4897045658012533E-2</v>
      </c>
      <c r="G42" s="68">
        <v>1</v>
      </c>
      <c r="H42" s="68">
        <v>1</v>
      </c>
      <c r="I42" s="68">
        <v>0.94009216589861755</v>
      </c>
      <c r="J42" s="68">
        <v>0.11390635918937805</v>
      </c>
      <c r="K42" s="68">
        <v>1</v>
      </c>
      <c r="L42" s="68">
        <v>1</v>
      </c>
      <c r="M42" s="1"/>
      <c r="N42" s="61" t="s">
        <v>599</v>
      </c>
      <c r="O42" s="60">
        <v>0.70463545306312592</v>
      </c>
      <c r="P42" s="60">
        <v>0.81079970501759902</v>
      </c>
      <c r="Q42" s="60">
        <v>0.65471572822539703</v>
      </c>
      <c r="R42" s="60">
        <v>0.50441101280944489</v>
      </c>
    </row>
    <row r="43" spans="1:18" x14ac:dyDescent="0.25">
      <c r="A43" s="59" t="s">
        <v>575</v>
      </c>
      <c r="B43" s="59"/>
      <c r="C43" s="59"/>
      <c r="D43" s="59"/>
      <c r="E43" s="59"/>
      <c r="F43" s="59"/>
      <c r="G43" s="59"/>
      <c r="H43" s="59"/>
      <c r="I43" s="59"/>
      <c r="J43" s="59"/>
      <c r="K43" s="59"/>
      <c r="L43" s="59"/>
      <c r="M43" s="1"/>
      <c r="N43" s="59" t="s">
        <v>575</v>
      </c>
      <c r="O43" s="59"/>
      <c r="P43" s="59"/>
      <c r="Q43" s="59"/>
      <c r="R43" s="59"/>
    </row>
    <row r="44" spans="1:18" x14ac:dyDescent="0.25">
      <c r="A44" s="61" t="s">
        <v>600</v>
      </c>
      <c r="B44" s="68">
        <v>0.38043478260869568</v>
      </c>
      <c r="C44" s="68">
        <v>0.2441860465116279</v>
      </c>
      <c r="D44" s="68">
        <v>0.32631578947368423</v>
      </c>
      <c r="E44" s="68">
        <v>0.14814814814814814</v>
      </c>
      <c r="F44" s="68">
        <v>0.26829268292682928</v>
      </c>
      <c r="G44" s="68">
        <v>0</v>
      </c>
      <c r="H44" s="68">
        <v>0</v>
      </c>
      <c r="I44" s="68">
        <v>1.4285714285714285E-2</v>
      </c>
      <c r="J44" s="68">
        <v>0.30769230769230771</v>
      </c>
      <c r="K44" s="68">
        <v>0</v>
      </c>
      <c r="L44" s="68">
        <v>0</v>
      </c>
      <c r="M44" s="1"/>
      <c r="N44" s="61" t="s">
        <v>600</v>
      </c>
      <c r="O44" s="60">
        <v>0.10256410256410257</v>
      </c>
      <c r="P44" s="60">
        <v>6.4395604395604406E-2</v>
      </c>
      <c r="Q44" s="60">
        <v>9.2302356631624921E-2</v>
      </c>
      <c r="R44" s="60">
        <v>0.15357777014972793</v>
      </c>
    </row>
    <row r="45" spans="1:18" x14ac:dyDescent="0.25">
      <c r="A45" s="61" t="s">
        <v>599</v>
      </c>
      <c r="B45" s="68">
        <v>0.61956521739130432</v>
      </c>
      <c r="C45" s="68">
        <v>0.7558139534883721</v>
      </c>
      <c r="D45" s="68">
        <v>0.67368421052631577</v>
      </c>
      <c r="E45" s="68">
        <v>0.85185185185185186</v>
      </c>
      <c r="F45" s="68">
        <v>0.73170731707317072</v>
      </c>
      <c r="G45" s="68">
        <v>1</v>
      </c>
      <c r="H45" s="68">
        <v>1</v>
      </c>
      <c r="I45" s="68">
        <v>0.98571428571428577</v>
      </c>
      <c r="J45" s="68">
        <v>0.69230769230769229</v>
      </c>
      <c r="K45" s="68">
        <v>1</v>
      </c>
      <c r="L45" s="68">
        <v>1</v>
      </c>
      <c r="M45" s="1"/>
      <c r="N45" s="61" t="s">
        <v>599</v>
      </c>
      <c r="O45" s="60">
        <v>0.89743589743589747</v>
      </c>
      <c r="P45" s="60">
        <v>0.93560439560439568</v>
      </c>
      <c r="Q45" s="60">
        <v>0.90769764336837511</v>
      </c>
      <c r="R45" s="60">
        <v>0.84642222985027193</v>
      </c>
    </row>
    <row r="49" spans="1:12" x14ac:dyDescent="0.25">
      <c r="A49" s="59" t="s">
        <v>588</v>
      </c>
      <c r="B49" s="59" t="s">
        <v>587</v>
      </c>
      <c r="C49" s="59" t="s">
        <v>586</v>
      </c>
      <c r="D49" s="59" t="s">
        <v>585</v>
      </c>
      <c r="E49" s="59" t="s">
        <v>584</v>
      </c>
      <c r="F49" s="59" t="s">
        <v>583</v>
      </c>
      <c r="G49" s="59" t="s">
        <v>582</v>
      </c>
      <c r="H49" s="59" t="s">
        <v>581</v>
      </c>
      <c r="I49" s="59" t="s">
        <v>580</v>
      </c>
      <c r="J49" s="59" t="s">
        <v>579</v>
      </c>
      <c r="K49" s="59" t="s">
        <v>578</v>
      </c>
      <c r="L49" s="59" t="s">
        <v>577</v>
      </c>
    </row>
    <row r="50" spans="1:12" x14ac:dyDescent="0.25">
      <c r="A50" s="57" t="s">
        <v>576</v>
      </c>
      <c r="B50" s="56">
        <v>891</v>
      </c>
      <c r="C50" s="56">
        <v>1115</v>
      </c>
      <c r="D50" s="56">
        <v>1270</v>
      </c>
      <c r="E50" s="56">
        <v>1137</v>
      </c>
      <c r="F50" s="56">
        <v>1117</v>
      </c>
      <c r="G50" s="56">
        <v>186</v>
      </c>
      <c r="H50" s="56">
        <v>91</v>
      </c>
      <c r="I50" s="56">
        <v>217</v>
      </c>
      <c r="J50" s="56">
        <v>1431</v>
      </c>
      <c r="K50" s="56">
        <v>48</v>
      </c>
      <c r="L50" s="56">
        <v>155</v>
      </c>
    </row>
    <row r="51" spans="1:12" x14ac:dyDescent="0.25">
      <c r="A51" s="57" t="s">
        <v>575</v>
      </c>
      <c r="B51" s="56">
        <v>92</v>
      </c>
      <c r="C51" s="56">
        <v>86</v>
      </c>
      <c r="D51" s="56">
        <v>95</v>
      </c>
      <c r="E51" s="56">
        <v>81</v>
      </c>
      <c r="F51" s="56">
        <v>82</v>
      </c>
      <c r="G51" s="56">
        <v>101</v>
      </c>
      <c r="H51" s="56">
        <v>45</v>
      </c>
      <c r="I51" s="56">
        <v>70</v>
      </c>
      <c r="J51" s="56">
        <v>104</v>
      </c>
      <c r="K51" s="56">
        <v>28</v>
      </c>
      <c r="L51" s="56">
        <v>32</v>
      </c>
    </row>
    <row r="52" spans="1:12" x14ac:dyDescent="0.25">
      <c r="A52" s="57" t="s">
        <v>574</v>
      </c>
      <c r="B52" s="56">
        <v>52.097826086956523</v>
      </c>
      <c r="C52" s="56">
        <v>21.837209302325583</v>
      </c>
      <c r="D52" s="56">
        <v>18.442105263157895</v>
      </c>
      <c r="E52" s="56">
        <v>24.333333333333332</v>
      </c>
      <c r="F52" s="56">
        <v>22.548780487804876</v>
      </c>
      <c r="G52" s="56">
        <v>1.6633663366336633</v>
      </c>
      <c r="H52" s="56">
        <v>1.9777777777777779</v>
      </c>
      <c r="I52" s="56">
        <v>1.8571428571428572</v>
      </c>
      <c r="J52" s="56">
        <v>39.634615384615387</v>
      </c>
      <c r="K52" s="56">
        <v>1.6071428571428572</v>
      </c>
      <c r="L52" s="56">
        <v>2.6875</v>
      </c>
    </row>
    <row r="53" spans="1:12" x14ac:dyDescent="0.25">
      <c r="A53" s="57" t="s">
        <v>573</v>
      </c>
      <c r="B53" s="56">
        <v>9.28125</v>
      </c>
      <c r="C53" s="56">
        <v>9.9553571428571423</v>
      </c>
      <c r="D53" s="56">
        <v>9.8449612403100772</v>
      </c>
      <c r="E53" s="56">
        <v>9.6355932203389827</v>
      </c>
      <c r="F53" s="56">
        <v>9.7130434782608699</v>
      </c>
      <c r="G53" s="56">
        <v>1.8235294117647058</v>
      </c>
      <c r="H53" s="56">
        <v>1.9782608695652173</v>
      </c>
      <c r="I53" s="56">
        <v>1.9375</v>
      </c>
      <c r="J53" s="56">
        <v>12.891891891891891</v>
      </c>
      <c r="K53" s="56">
        <v>1.5483870967741935</v>
      </c>
      <c r="L53" s="56">
        <v>2.0666666666666669</v>
      </c>
    </row>
  </sheetData>
  <mergeCells count="1">
    <mergeCell ref="A1:F1"/>
  </mergeCells>
  <pageMargins left="0.75" right="0.75" top="1" bottom="1" header="0.5" footer="0.5"/>
  <pageSetup paperSize="9"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s q m i d = " c f c b 6 b e 8 - d a 9 6 - 4 f 6 a - 8 2 b 7 - 6 7 7 6 4 1 b 6 f 6 a 7 "   x m l n s = " h t t p : / / s c h e m a s . m i c r o s o f t . c o m / D a t a M a s h u p " > A A A A A C 8 G A A B Q S w M E F A A C A A g A w 2 I V W 1 i 5 o R i m A A A A 9 w A A A B I A H A B D b 2 5 m a W c v U G F j a 2 F n Z S 5 4 b W w g o h g A K K A U A A A A A A A A A A A A A A A A A A A A A A A A A A A A h Y 8 x D o I w G I W v Q r r T l q r R k J + S 6 O A i i Y m J c W 1 K h U Y o h h b L 3 R w 8 k l c Q o 6 i b 4 / v e N 7 x 3 v 9 4 g 7 e s q u K j W 6 s Y k K M I U B c r I J t e m S F D n j u E C p R y 2 Q p 5 E o Y J B N j b u b Z 6 g 0 r l z T I j 3 H v s J b t q C M E o j c s g 2 O 1 m q W q C P r P / L o T b W C S M V 4 r B / j e E M R 9 M Z j i i b Y w p k p J B p 8 z X Y M P j Z / k B Y d Z X r W s W V C d d L I G M E 8 j 7 B H 1 B L A w Q U A A I A C A D D Y h V b 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w 2 I V W y E h b N I n A w A A 7 C o A A B M A H A B G b 3 J t d W x h c y 9 T Z W N 0 a W 9 u M S 5 t I K I Y A C i g F A A A A A A A A A A A A A A A A A A A A A A A A A A A A O 1 a T W / a Q B C 9 I / E f V u 4 F J G p 5 P / h S x S F K U 0 E v R X F u g N A m 3 o A l e 2 1 5 F z V V l P / e N X b S A B 4 a N y l t Z O e S M A / s v P F 7 M 7 u z K H G j / U g i N / u N P z U b z Y Z a 8 0 R 4 a M p X w i F D N E K B 0 M 0 G M j 9 u t E l u h I l M v V v 7 i l 8 H Q r W + + I G w z y O p h d S q Z c 3 n 2 L H 7 t m M P 5 1 + j a 5 S i a u 6 O L 7 9 N 3 f H k 8 g K 1 3 H H b v O 4 6 D k Y f U f r H c J i 9 p i 3 S n r r o w p 8 i d x P H U a L n n 7 n m c y 7 l h g f L M J K + j h J f r p a J S N E l c Q h b L t f R R q V B l V F Y 2 r F 3 a 7 U 7 a D Y J 4 0 C E 5 r / i a X x k Y Z t a i 3 Y n Y 5 K S w 4 Z I x u h + N v F G V k 7 Y W j z M 0 h s v 8 r d + s M 7 X X K 5 M R q 5 + x M I y H 9 o y t 6 8 S L t V t l I T n U b A J Z Q q q 1 v a 6 n f t 7 K w t i q 4 O 0 A Z A W d / q h g x 7 j B I h T I M 6 A e B e I 9 4 B 4 H 4 g P g P g Q i G M H A i D G G K K M I c 4 Y I o 1 T 1 h O p e 8 x O k / 4 c 6 Y F I H 0 Q G I D K E E O L s I g / t Z s O X h X I 5 d N S g a o 4 a 1 I 5 6 D 4 4 q B C D a G O K N I e K / c V P h M w U f N g G v B X E n u 9 x L O b Z f N c f 2 a 8 f W j s 0 c W / j k 3 t q w x Q j E n Y D 9 n 0 D k S f / P 3 d + r m v t 7 t f t P 7 / 7 i F S g D k b + 6 B i 7 l j 2 7 V / N G t / b H r j 2 J N O S C C Q Q R s E y / 3 S C n t s q p p l 7 0 3 7 R Y + c 7 D E g R U O 3 O S / W L + l d E W r p i t a 6 + o U u i J V 0 x V 5 b 7 r 6 D 9 a i p R S F q 6 Y o X C v q 7 X Y 3 p a T m V E 1 q z q H U p k k U R t q k Z C y 4 J x L 1 S 2 4 5 k s d z o a F Z H j 4 L A v e G B z x R I 5 1 s x N P N S 4 m 3 4 P a 1 l C s 1 p j u L Y y E 9 / w 5 t H e N r o d B 3 X 6 9 R H B h r G O m j W C S h r 1 R 6 J s y l h x K h z K W 2 R 8 Q 6 Q i s j K v 3 8 L S 3 j G 6 d 9 b O Z X C L x w R r 8 3 8 S s E n t L o c b 0 z C Y T S S M A V G w G X b B T c y l J w K 0 v B r S z d 2 8 q W q a G 4 a s f x u O A 4 v q 6 h d Q 3 9 h z U 0 B 4 4 e d Z y s 7 B 0 / 5 9 g r e 4 U A x J x C z O k h 8 1 O 2 F Q q l k U J p p F A a K Z R G C q W R Q m m k U B r Z U x r 3 O h S D B M T A z s H A I S g D D w o Y O O x g 4 L S D 7 Y 0 7 S n W o q n 2 9 B d d f b 6 k 7 S N 1 B X t l B n i 2 a X 1 P 0 j 1 W q n 1 B L A Q I t A B Q A A g A I A M N i F V t Y u a E Y p g A A A P c A A A A S A A A A A A A A A A A A A A A A A A A A A A B D b 2 5 m a W c v U G F j a 2 F n Z S 5 4 b W x Q S w E C L Q A U A A I A C A D D Y h V b D 8 r p q 6 Q A A A D p A A A A E w A A A A A A A A A A A A A A A A D y A A A A W 0 N v b n R l b n R f V H l w Z X N d L n h t b F B L A Q I t A B Q A A g A I A M N i F V s h I W z S J w M A A O w q A A A T A A A A A A A A A A A A A A A A A O M B A A B G b 3 J t d W x h c y 9 T Z W N 0 a W 9 u M S 5 t U E s F B g A A A A A D A A M A w g A A A F c F 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n r X A A A A A A A A W N c 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E l 0 Z W 0 + P E l 0 Z W 1 M b 2 N h d G l v b j 4 8 S X R l b V R 5 c G U + R m 9 y b X V s Y T w v S X R l b V R 5 c G U + P E l 0 Z W 1 Q Y X R o P l N l Y 3 R p b 2 4 x L 1 B h Z 2 U w M j k 8 L 0 l 0 Z W 1 Q Y X R o P j w v S X R l b U x v Y 2 F 0 a W 9 u P j x T d G F i b G V F b n R y a W V z P j x F b n R y e S B U e X B l P S J J c 1 B y a X Z h d G U i I F Z h b H V l P S J s M C I g L z 4 8 R W 5 0 c n k g V H l w Z T 0 i U X V l c n l J R C I g V m F s d W U 9 I n N l Z W E x M j l l N i 1 h Y m Z k L T R k O G I t O D g w Z S 1 m Z G M y N m U y M D I x N z Y i I C 8 + P E V u d H J 5 I F R 5 c G U 9 I k Z p b G x F b m F i b G V k I i B W Y W x 1 Z T 0 i b D A i I C 8 + P E V u d H J 5 I F R 5 c G U 9 I k Z p b G x M Y X N 0 V X B k Y X R l Z C I g V m F s d W U 9 I m Q y M D I 1 L T A 4 L T I x V D E x O j E 2 O j I w L j M 4 O T Q y O D d a I i A v P j x F b n R y e S B U e X B l P S J C d W Z m Z X J O Z X h 0 U m V m c m V z a C I g V m F s d W U 9 I m w x I i A v P j x F b n R y e S B U e X B l P S J S Z X N 1 b H R U e X B l I i B W Y W x 1 Z T 0 i c 1 R h Y m x l I i A v P j x F b n R y e S B U e X B l P S J O Y W 1 l V X B k Y X R l Z E F m d G V y R m l s b C I g V m F s d W U 9 I m w w I i A v P j x F b n R y e S B U e X B l P S J O Y X Z p Z 2 F 0 a W 9 u U 3 R l c E 5 h b W U i I F Z h b H V l P S J z T m F 2 a W d h d G l v b i I g L z 4 8 R W 5 0 c n k g V H l w Z T 0 i R m l s b E V y c m 9 y Q 2 9 1 b n Q i I F Z h b H V l P S J s M C I g L z 4 8 R W 5 0 c n k g V H l w Z T 0 i R m l s b G V k Q 2 9 t c G x l d G V S Z X N 1 b H R U b 1 d v c m t z a G V l d C I g V m F s d W U 9 I m w w I i A v P j x F b n R y e S B U e X B l P S J G a W x s T 2 J q Z W N 0 V H l w Z S I g V m F s d W U 9 I n N D b 2 5 u Z W N 0 a W 9 u T 2 5 s e S I g L z 4 8 R W 5 0 c n k g V H l w Z T 0 i R m l s b F R v R G F 0 Y U 1 v Z G V s R W 5 h Y m x l Z C I g V m F s d W U 9 I m w x I i A v P j x F b n R y e S B U e X B l P S J G a W x s Q 2 9 1 b n Q i I F Z h b H V l P S J s M T I i I C 8 + P E V u d H J 5 I F R 5 c G U 9 I k F k Z G V k V G 9 E Y X R h T W 9 k Z W w i I F Z h b H V l P S J s M S I g L z 4 8 R W 5 0 c n k g V H l w Z T 0 i R m l s b E V y c m 9 y Q 2 9 k Z S I g V m F s d W U 9 I n N V b m t u b 3 d u I i A v P j x F b n R y e S B U e X B l P S J G a W x s Q 2 9 s d W 1 u V H l w Z X M i I F Z h b H V l P S J z Q m d Z R 0 J n W U d C Z 1 l H Q m d Z R 0 J n W U R B d 0 1 E Q X d N P S I g L z 4 8 R W 5 0 c n k g V H l w Z T 0 i R m l s b E N v b H V t b k 5 h b W V z I i B W Y W x 1 Z T 0 i c 1 s m c X V v d D t D b 2 x 1 b W 4 x J n F 1 b 3 Q 7 L C Z x d W 9 0 O 0 N v b H V t b j I m c X V v d D s s J n F 1 b 3 Q 7 Q 2 9 s d W 1 u M y Z x d W 9 0 O y w m c X V v d D t D b 2 x 1 b W 4 0 J n F 1 b 3 Q 7 L C Z x d W 9 0 O 0 N v b H V t b j U m c X V v d D s s J n F 1 b 3 Q 7 Q 2 9 s d W 1 u N i Z x d W 9 0 O y w m c X V v d D t D b 2 x 1 b W 4 3 J n F 1 b 3 Q 7 L C Z x d W 9 0 O 0 N v b H V t b j g m c X V v d D s s J n F 1 b 3 Q 7 Q 2 9 s d W 1 u O S Z x d W 9 0 O y w m c X V v d D t D b 2 x 1 b W 4 x M C Z x d W 9 0 O y w m c X V v d D t D b 2 x 1 b W 4 x M S Z x d W 9 0 O y w m c X V v d D t D b 2 x 1 b W 4 x M i Z x d W 9 0 O y w m c X V v d D t D b 2 x 1 b W 4 x M y Z x d W 9 0 O y w m c X V v d D t D b 2 x 1 b W 4 x N C Z x d W 9 0 O y w m c X V v d D t D b 2 x 1 b W 4 x N S Z x d W 9 0 O y w m c X V v d D t D b 2 x 1 b W 4 x N i Z x d W 9 0 O y w m c X V v d D t D b 2 x 1 b W 4 x N y Z x d W 9 0 O y w m c X V v d D t D b 2 x 1 b W 4 x O C Z x d W 9 0 O y w m c X V v d D t D b 2 x 1 b W 4 x O S Z x d W 9 0 O y w m c X V v d D t D b 2 x 1 b W 4 y M C Z x d W 9 0 O 1 0 i I C 8 + P E V u d H J 5 I F R 5 c G U 9 I k Z p b G x T d G F 0 d X M i I F Z h b H V l P S J z Q 2 9 t c G x l d G U i I C 8 + P E V u d H J 5 I F R 5 c G U 9 I l J l b G F 0 a W 9 u c 2 h p c E l u Z m 9 D b 2 5 0 Y W l u Z X I i I F Z h b H V l P S J z e y Z x d W 9 0 O 2 N v b H V t b k N v d W 5 0 J n F 1 b 3 Q 7 O j I w L C Z x d W 9 0 O 2 t l e U N v b H V t b k 5 h b W V z J n F 1 b 3 Q 7 O l t d L C Z x d W 9 0 O 3 F 1 Z X J 5 U m V s Y X R p b 2 5 z a G l w c y Z x d W 9 0 O z p b X S w m c X V v d D t j b 2 x 1 b W 5 J Z G V u d G l 0 a W V z J n F 1 b 3 Q 7 O l s m c X V v d D t T Z W N 0 a W 9 u M S 9 Q Y W d l M D I 5 L 0 N o Y W 5 n Z W Q g V H l w Z S 5 7 Q 2 9 s d W 1 u M S w w f S Z x d W 9 0 O y w m c X V v d D t T Z W N 0 a W 9 u M S 9 Q Y W d l M D I 5 L 0 N o Y W 5 n Z W Q g V H l w Z S 5 7 Q 2 9 s d W 1 u M i w x f S Z x d W 9 0 O y w m c X V v d D t T Z W N 0 a W 9 u M S 9 Q Y W d l M D I 5 L 0 N o Y W 5 n Z W Q g V H l w Z S 5 7 Q 2 9 s d W 1 u M y w y f S Z x d W 9 0 O y w m c X V v d D t T Z W N 0 a W 9 u M S 9 Q Y W d l M D I 5 L 0 N o Y W 5 n Z W Q g V H l w Z S 5 7 Q 2 9 s d W 1 u N C w z f S Z x d W 9 0 O y w m c X V v d D t T Z W N 0 a W 9 u M S 9 Q Y W d l M D I 5 L 0 N o Y W 5 n Z W Q g V H l w Z S 5 7 Q 2 9 s d W 1 u N S w 0 f S Z x d W 9 0 O y w m c X V v d D t T Z W N 0 a W 9 u M S 9 Q Y W d l M D I 5 L 0 N o Y W 5 n Z W Q g V H l w Z S 5 7 Q 2 9 s d W 1 u N i w 1 f S Z x d W 9 0 O y w m c X V v d D t T Z W N 0 a W 9 u M S 9 Q Y W d l M D I 5 L 0 N o Y W 5 n Z W Q g V H l w Z S 5 7 Q 2 9 s d W 1 u N y w 2 f S Z x d W 9 0 O y w m c X V v d D t T Z W N 0 a W 9 u M S 9 Q Y W d l M D I 5 L 0 N o Y W 5 n Z W Q g V H l w Z S 5 7 Q 2 9 s d W 1 u O C w 3 f S Z x d W 9 0 O y w m c X V v d D t T Z W N 0 a W 9 u M S 9 Q Y W d l M D I 5 L 0 N o Y W 5 n Z W Q g V H l w Z S 5 7 Q 2 9 s d W 1 u O S w 4 f S Z x d W 9 0 O y w m c X V v d D t T Z W N 0 a W 9 u M S 9 Q Y W d l M D I 5 L 0 N o Y W 5 n Z W Q g V H l w Z S 5 7 Q 2 9 s d W 1 u M T A s O X 0 m c X V v d D s s J n F 1 b 3 Q 7 U 2 V j d G l v b j E v U G F n Z T A y O S 9 D a G F u Z 2 V k I F R 5 c G U u e 0 N v b H V t b j E x L D E w f S Z x d W 9 0 O y w m c X V v d D t T Z W N 0 a W 9 u M S 9 Q Y W d l M D I 5 L 0 N o Y W 5 n Z W Q g V H l w Z S 5 7 Q 2 9 s d W 1 u M T I s M T F 9 J n F 1 b 3 Q 7 L C Z x d W 9 0 O 1 N l Y 3 R p b 2 4 x L 1 B h Z 2 U w M j k v Q 2 h h b m d l Z C B U e X B l L n t D b 2 x 1 b W 4 x M y w x M n 0 m c X V v d D s s J n F 1 b 3 Q 7 U 2 V j d G l v b j E v U G F n Z T A y O S 9 D a G F u Z 2 V k I F R 5 c G U u e 0 N v b H V t b j E 0 L D E z f S Z x d W 9 0 O y w m c X V v d D t T Z W N 0 a W 9 u M S 9 Q Y W d l M D I 5 L 0 N o Y W 5 n Z W Q g V H l w Z S 5 7 Q 2 9 s d W 1 u M T U s M T R 9 J n F 1 b 3 Q 7 L C Z x d W 9 0 O 1 N l Y 3 R p b 2 4 x L 1 B h Z 2 U w M j k v Q 2 h h b m d l Z C B U e X B l L n t D b 2 x 1 b W 4 x N i w x N X 0 m c X V v d D s s J n F 1 b 3 Q 7 U 2 V j d G l v b j E v U G F n Z T A y O S 9 D a G F u Z 2 V k I F R 5 c G U u e 0 N v b H V t b j E 3 L D E 2 f S Z x d W 9 0 O y w m c X V v d D t T Z W N 0 a W 9 u M S 9 Q Y W d l M D I 5 L 0 N o Y W 5 n Z W Q g V H l w Z S 5 7 Q 2 9 s d W 1 u M T g s M T d 9 J n F 1 b 3 Q 7 L C Z x d W 9 0 O 1 N l Y 3 R p b 2 4 x L 1 B h Z 2 U w M j k v Q 2 h h b m d l Z C B U e X B l L n t D b 2 x 1 b W 4 x O S w x O H 0 m c X V v d D s s J n F 1 b 3 Q 7 U 2 V j d G l v b j E v U G F n Z T A y O S 9 D a G F u Z 2 V k I F R 5 c G U u e 0 N v b H V t b j I w L D E 5 f S Z x d W 9 0 O 1 0 s J n F 1 b 3 Q 7 Q 2 9 s d W 1 u Q 2 9 1 b n Q m c X V v d D s 6 M j A s J n F 1 b 3 Q 7 S 2 V 5 Q 2 9 s d W 1 u T m F t Z X M m c X V v d D s 6 W 1 0 s J n F 1 b 3 Q 7 Q 2 9 s d W 1 u S W R l b n R p d G l l c y Z x d W 9 0 O z p b J n F 1 b 3 Q 7 U 2 V j d G l v b j E v U G F n Z T A y O S 9 D a G F u Z 2 V k I F R 5 c G U u e 0 N v b H V t b j E s M H 0 m c X V v d D s s J n F 1 b 3 Q 7 U 2 V j d G l v b j E v U G F n Z T A y O S 9 D a G F u Z 2 V k I F R 5 c G U u e 0 N v b H V t b j I s M X 0 m c X V v d D s s J n F 1 b 3 Q 7 U 2 V j d G l v b j E v U G F n Z T A y O S 9 D a G F u Z 2 V k I F R 5 c G U u e 0 N v b H V t b j M s M n 0 m c X V v d D s s J n F 1 b 3 Q 7 U 2 V j d G l v b j E v U G F n Z T A y O S 9 D a G F u Z 2 V k I F R 5 c G U u e 0 N v b H V t b j Q s M 3 0 m c X V v d D s s J n F 1 b 3 Q 7 U 2 V j d G l v b j E v U G F n Z T A y O S 9 D a G F u Z 2 V k I F R 5 c G U u e 0 N v b H V t b j U s N H 0 m c X V v d D s s J n F 1 b 3 Q 7 U 2 V j d G l v b j E v U G F n Z T A y O S 9 D a G F u Z 2 V k I F R 5 c G U u e 0 N v b H V t b j Y s N X 0 m c X V v d D s s J n F 1 b 3 Q 7 U 2 V j d G l v b j E v U G F n Z T A y O S 9 D a G F u Z 2 V k I F R 5 c G U u e 0 N v b H V t b j c s N n 0 m c X V v d D s s J n F 1 b 3 Q 7 U 2 V j d G l v b j E v U G F n Z T A y O S 9 D a G F u Z 2 V k I F R 5 c G U u e 0 N v b H V t b j g s N 3 0 m c X V v d D s s J n F 1 b 3 Q 7 U 2 V j d G l v b j E v U G F n Z T A y O S 9 D a G F u Z 2 V k I F R 5 c G U u e 0 N v b H V t b j k s O H 0 m c X V v d D s s J n F 1 b 3 Q 7 U 2 V j d G l v b j E v U G F n Z T A y O S 9 D a G F u Z 2 V k I F R 5 c G U u e 0 N v b H V t b j E w L D l 9 J n F 1 b 3 Q 7 L C Z x d W 9 0 O 1 N l Y 3 R p b 2 4 x L 1 B h Z 2 U w M j k v Q 2 h h b m d l Z C B U e X B l L n t D b 2 x 1 b W 4 x M S w x M H 0 m c X V v d D s s J n F 1 b 3 Q 7 U 2 V j d G l v b j E v U G F n Z T A y O S 9 D a G F u Z 2 V k I F R 5 c G U u e 0 N v b H V t b j E y L D E x f S Z x d W 9 0 O y w m c X V v d D t T Z W N 0 a W 9 u M S 9 Q Y W d l M D I 5 L 0 N o Y W 5 n Z W Q g V H l w Z S 5 7 Q 2 9 s d W 1 u M T M s M T J 9 J n F 1 b 3 Q 7 L C Z x d W 9 0 O 1 N l Y 3 R p b 2 4 x L 1 B h Z 2 U w M j k v Q 2 h h b m d l Z C B U e X B l L n t D b 2 x 1 b W 4 x N C w x M 3 0 m c X V v d D s s J n F 1 b 3 Q 7 U 2 V j d G l v b j E v U G F n Z T A y O S 9 D a G F u Z 2 V k I F R 5 c G U u e 0 N v b H V t b j E 1 L D E 0 f S Z x d W 9 0 O y w m c X V v d D t T Z W N 0 a W 9 u M S 9 Q Y W d l M D I 5 L 0 N o Y W 5 n Z W Q g V H l w Z S 5 7 Q 2 9 s d W 1 u M T Y s M T V 9 J n F 1 b 3 Q 7 L C Z x d W 9 0 O 1 N l Y 3 R p b 2 4 x L 1 B h Z 2 U w M j k v Q 2 h h b m d l Z C B U e X B l L n t D b 2 x 1 b W 4 x N y w x N n 0 m c X V v d D s s J n F 1 b 3 Q 7 U 2 V j d G l v b j E v U G F n Z T A y O S 9 D a G F u Z 2 V k I F R 5 c G U u e 0 N v b H V t b j E 4 L D E 3 f S Z x d W 9 0 O y w m c X V v d D t T Z W N 0 a W 9 u M S 9 Q Y W d l M D I 5 L 0 N o Y W 5 n Z W Q g V H l w Z S 5 7 Q 2 9 s d W 1 u M T k s M T h 9 J n F 1 b 3 Q 7 L C Z x d W 9 0 O 1 N l Y 3 R p b 2 4 x L 1 B h Z 2 U w M j k v Q 2 h h b m d l Z C B U e X B l L n t D b 2 x 1 b W 4 y M C w x O X 0 m c X V v d D t d L C Z x d W 9 0 O 1 J l b G F 0 a W 9 u c 2 h p c E l u Z m 8 m c X V v d D s 6 W 1 1 9 I i A v P j w v U 3 R h Y m x l R W 5 0 c m l l c z 4 8 L 0 l 0 Z W 0 + P E l 0 Z W 0 + P E l 0 Z W 1 M b 2 N h d G l v b j 4 8 S X R l b V R 5 c G U + R m 9 y b X V s Y T w v S X R l b V R 5 c G U + P E l 0 Z W 1 Q Y X R o P l N l Y 3 R p b 2 4 x L 1 B h Z 2 U w M j k v U 2 9 1 c m N l P C 9 J d G V t U G F 0 a D 4 8 L 0 l 0 Z W 1 M b 2 N h d G l v b j 4 8 U 3 R h Y m x l R W 5 0 c m l l c y A v P j w v S X R l b T 4 8 S X R l b T 4 8 S X R l b U x v Y 2 F 0 a W 9 u P j x J d G V t V H l w Z T 5 G b 3 J t d W x h P C 9 J d G V t V H l w Z T 4 8 S X R l b V B h d G g + U 2 V j d G l v b j E v U G F n Z T A y O S 9 Q Y W d l M T w v S X R l b V B h d G g + P C 9 J d G V t T G 9 j Y X R p b 2 4 + P F N 0 Y W J s Z U V u d H J p Z X M g L z 4 8 L 0 l 0 Z W 0 + P E l 0 Z W 0 + P E l 0 Z W 1 M b 2 N h d G l v b j 4 8 S X R l b V R 5 c G U + R m 9 y b X V s Y T w v S X R l b V R 5 c G U + P E l 0 Z W 1 Q Y X R o P l N l Y 3 R p b 2 4 x L 1 B h Z 2 U w M j k v Q 2 h h b m d l Z C U y M F R 5 c G U 8 L 0 l 0 Z W 1 Q Y X R o P j w v S X R l b U x v Y 2 F 0 a W 9 u P j x T d G F i b G V F b n R y a W V z I C 8 + P C 9 J d G V t P j x J d G V t P j x J d G V t T G 9 j Y X R p b 2 4 + P E l 0 Z W 1 U e X B l P k Z v c m 1 1 b G E 8 L 0 l 0 Z W 1 U e X B l P j x J d G V t U G F 0 a D 5 T Z W N 0 a W 9 u M S 9 Q Y W d l M D I 4 P C 9 J d G V t U G F 0 a D 4 8 L 0 l 0 Z W 1 M b 2 N h d G l v b j 4 8 U 3 R h Y m x l R W 5 0 c m l l c z 4 8 R W 5 0 c n k g V H l w Z T 0 i S X N Q c m l 2 Y X R l I i B W Y W x 1 Z T 0 i b D A i I C 8 + P E V u d H J 5 I F R 5 c G U 9 I l F 1 Z X J 5 S U Q i I F Z h b H V l P S J z N T U w O D E 1 Z T Y t O D Y 0 M S 0 0 Y z Q y L W E 0 O D g t N G N h Y W J k M W V i Z m U x I i A v P j x F b n R y e S B U e X B l P S J G a W x s R W 5 h Y m x l Z C I g V m F s d W U 9 I m w w I i A v P j x F b n R y e S B U e X B l P S J G a W x s T 2 J q Z W N 0 V H l w Z S I g V m F s d W U 9 I n N D b 2 5 u Z W N 0 a W 9 u T 2 5 s e S I g L z 4 8 R W 5 0 c n k g V H l w Z T 0 i R m l s b F R v R G F 0 Y U 1 v Z G V s R W 5 h Y m x l Z C I g V m F s d W U 9 I m w x I i A v P j x F b n R y e S B U e X B l P S J O Y X Z p Z 2 F 0 a W 9 u U 3 R l c E 5 h b W U i I F Z h b H V l P S J z T m F 2 a W d h d G l v b i I g L z 4 8 R W 5 0 c n k g V H l w Z T 0 i T m F t Z V V w Z G F 0 Z W R B Z n R l c k Z p b G w i I F Z h b H V l P S J s M C I g L z 4 8 R W 5 0 c n k g V H l w Z T 0 i U m V z d W x 0 V H l w Z S I g V m F s d W U 9 I n N U Y W J s Z S I g L z 4 8 R W 5 0 c n k g V H l w Z T 0 i Q n V m Z m V y T m V 4 d F J l Z n J l c 2 g i I F Z h b H V l P S J s M S I g L z 4 8 R W 5 0 c n k g V H l w Z T 0 i R m l s b G V k Q 2 9 t c G x l d G V S Z X N 1 b H R U b 1 d v c m t z a G V l d C I g V m F s d W U 9 I m w w I i A v P j x F b n R y e S B U e X B l P S J B Z G R l Z F R v R G F 0 Y U 1 v Z G V s I i B W Y W x 1 Z T 0 i b D E i I C 8 + P E V u d H J 5 I F R 5 c G U 9 I k Z p b G x D b 3 V u d C I g V m F s d W U 9 I m w 1 M C I g L z 4 8 R W 5 0 c n k g V H l w Z T 0 i R m l s b E V y c m 9 y Q 2 9 k Z S I g V m F s d W U 9 I n N V b m t u b 3 d u I i A v P j x F b n R y e S B U e X B l P S J G a W x s R X J y b 3 J D b 3 V u d C I g V m F s d W U 9 I m w w I i A v P j x F b n R y e S B U e X B l P S J G a W x s T G F z d F V w Z G F 0 Z W Q i I F Z h b H V l P S J k M j A y N S 0 w O C 0 y M V Q x M T o x N T o z M y 4 z M D Y 4 N D k x W i I g L z 4 8 R W 5 0 c n k g V H l w Z T 0 i R m l s b E N v b H V t b l R 5 c G V z I i B W Y W x 1 Z T 0 i c 0 J n W U d C Z 1 l H Q m d Z R 0 J n W U d C Z 1 l H Q m d Z R 0 F 3 W U d B d 1 l H I i A v P j x F b n R y e S B U e X B l P S J G a W x s Q 2 9 s d W 1 u T m F t Z X M i I F Z h b H V l P S J z W y Z x d W 9 0 O 0 N v b H V t b j E m c X V v d D s s J n F 1 b 3 Q 7 Q 2 9 s d W 1 u M i Z x d W 9 0 O y w m c X V v d D t D b 2 x 1 b W 4 z J n F 1 b 3 Q 7 L C Z x d W 9 0 O 0 N v b H V t b j Q m c X V v d D s s J n F 1 b 3 Q 7 Q 2 9 s d W 1 u N S Z x d W 9 0 O y w m c X V v d D t D b 2 x 1 b W 4 2 J n F 1 b 3 Q 7 L C Z x d W 9 0 O 0 N v b H V t b j c m c X V v d D s s J n F 1 b 3 Q 7 Q 2 9 s d W 1 u O C Z x d W 9 0 O y w m c X V v d D t D b 2 x 1 b W 4 5 J n F 1 b 3 Q 7 L C Z x d W 9 0 O 0 N v b H V t b j E w J n F 1 b 3 Q 7 L C Z x d W 9 0 O 0 N v b H V t b j E x J n F 1 b 3 Q 7 L C Z x d W 9 0 O 0 N v b H V t b j E y J n F 1 b 3 Q 7 L C Z x d W 9 0 O 0 N v b H V t b j E z J n F 1 b 3 Q 7 L C Z x d W 9 0 O 0 N v b H V t b j E 0 J n F 1 b 3 Q 7 L C Z x d W 9 0 O 0 N v b H V t b j E 1 J n F 1 b 3 Q 7 L C Z x d W 9 0 O 0 N v b H V t b j E 2 J n F 1 b 3 Q 7 L C Z x d W 9 0 O 0 N v b H V t b j E 3 J n F 1 b 3 Q 7 L C Z x d W 9 0 O 0 N v b H V t b j E 4 J n F 1 b 3 Q 7 L C Z x d W 9 0 O 0 N v b H V t b j E 5 J n F 1 b 3 Q 7 L C Z x d W 9 0 O 0 N v b H V t b j I w J n F 1 b 3 Q 7 L C Z x d W 9 0 O 0 N v b H V t b j I x J n F 1 b 3 Q 7 L C Z x d W 9 0 O 0 N v b H V t b j I y J n F 1 b 3 Q 7 L C Z x d W 9 0 O 0 N v b H V t b j I z J n F 1 b 3 Q 7 L C Z x d W 9 0 O 0 N v b H V t b j I 0 J n F 1 b 3 Q 7 X S I g L z 4 8 R W 5 0 c n k g V H l w Z T 0 i R m l s b F N 0 Y X R 1 c y I g V m F s d W U 9 I n N D b 2 1 w b G V 0 Z S I g L z 4 8 R W 5 0 c n k g V H l w Z T 0 i U m V s Y X R p b 2 5 z a G l w S W 5 m b 0 N v b n R h a W 5 l c i I g V m F s d W U 9 I n N 7 J n F 1 b 3 Q 7 Y 2 9 s d W 1 u Q 2 9 1 b n Q m c X V v d D s 6 M j Q s J n F 1 b 3 Q 7 a 2 V 5 Q 2 9 s d W 1 u T m F t Z X M m c X V v d D s 6 W 1 0 s J n F 1 b 3 Q 7 c X V l c n l S Z W x h d G l v b n N o a X B z J n F 1 b 3 Q 7 O l t d L C Z x d W 9 0 O 2 N v b H V t b k l k Z W 5 0 a X R p Z X M m c X V v d D s 6 W y Z x d W 9 0 O 1 N l Y 3 R p b 2 4 x L 1 B h Z 2 U w M j g v Q 2 h h b m d l Z C B U e X B l L n t D b 2 x 1 b W 4 x L D B 9 J n F 1 b 3 Q 7 L C Z x d W 9 0 O 1 N l Y 3 R p b 2 4 x L 1 B h Z 2 U w M j g v Q 2 h h b m d l Z C B U e X B l L n t D b 2 x 1 b W 4 y L D F 9 J n F 1 b 3 Q 7 L C Z x d W 9 0 O 1 N l Y 3 R p b 2 4 x L 1 B h Z 2 U w M j g v Q 2 h h b m d l Z C B U e X B l L n t D b 2 x 1 b W 4 z L D J 9 J n F 1 b 3 Q 7 L C Z x d W 9 0 O 1 N l Y 3 R p b 2 4 x L 1 B h Z 2 U w M j g v Q 2 h h b m d l Z C B U e X B l L n t D b 2 x 1 b W 4 0 L D N 9 J n F 1 b 3 Q 7 L C Z x d W 9 0 O 1 N l Y 3 R p b 2 4 x L 1 B h Z 2 U w M j g v Q 2 h h b m d l Z C B U e X B l L n t D b 2 x 1 b W 4 1 L D R 9 J n F 1 b 3 Q 7 L C Z x d W 9 0 O 1 N l Y 3 R p b 2 4 x L 1 B h Z 2 U w M j g v Q 2 h h b m d l Z C B U e X B l L n t D b 2 x 1 b W 4 2 L D V 9 J n F 1 b 3 Q 7 L C Z x d W 9 0 O 1 N l Y 3 R p b 2 4 x L 1 B h Z 2 U w M j g v Q 2 h h b m d l Z C B U e X B l L n t D b 2 x 1 b W 4 3 L D Z 9 J n F 1 b 3 Q 7 L C Z x d W 9 0 O 1 N l Y 3 R p b 2 4 x L 1 B h Z 2 U w M j g v Q 2 h h b m d l Z C B U e X B l L n t D b 2 x 1 b W 4 4 L D d 9 J n F 1 b 3 Q 7 L C Z x d W 9 0 O 1 N l Y 3 R p b 2 4 x L 1 B h Z 2 U w M j g v Q 2 h h b m d l Z C B U e X B l L n t D b 2 x 1 b W 4 5 L D h 9 J n F 1 b 3 Q 7 L C Z x d W 9 0 O 1 N l Y 3 R p b 2 4 x L 1 B h Z 2 U w M j g v Q 2 h h b m d l Z C B U e X B l L n t D b 2 x 1 b W 4 x M C w 5 f S Z x d W 9 0 O y w m c X V v d D t T Z W N 0 a W 9 u M S 9 Q Y W d l M D I 4 L 0 N o Y W 5 n Z W Q g V H l w Z S 5 7 Q 2 9 s d W 1 u M T E s M T B 9 J n F 1 b 3 Q 7 L C Z x d W 9 0 O 1 N l Y 3 R p b 2 4 x L 1 B h Z 2 U w M j g v Q 2 h h b m d l Z C B U e X B l L n t D b 2 x 1 b W 4 x M i w x M X 0 m c X V v d D s s J n F 1 b 3 Q 7 U 2 V j d G l v b j E v U G F n Z T A y O C 9 D a G F u Z 2 V k I F R 5 c G U u e 0 N v b H V t b j E z L D E y f S Z x d W 9 0 O y w m c X V v d D t T Z W N 0 a W 9 u M S 9 Q Y W d l M D I 4 L 0 N o Y W 5 n Z W Q g V H l w Z S 5 7 Q 2 9 s d W 1 u M T Q s M T N 9 J n F 1 b 3 Q 7 L C Z x d W 9 0 O 1 N l Y 3 R p b 2 4 x L 1 B h Z 2 U w M j g v Q 2 h h b m d l Z C B U e X B l L n t D b 2 x 1 b W 4 x N S w x N H 0 m c X V v d D s s J n F 1 b 3 Q 7 U 2 V j d G l v b j E v U G F n Z T A y O C 9 D a G F u Z 2 V k I F R 5 c G U u e 0 N v b H V t b j E 2 L D E 1 f S Z x d W 9 0 O y w m c X V v d D t T Z W N 0 a W 9 u M S 9 Q Y W d l M D I 4 L 0 N o Y W 5 n Z W Q g V H l w Z S 5 7 Q 2 9 s d W 1 u M T c s M T Z 9 J n F 1 b 3 Q 7 L C Z x d W 9 0 O 1 N l Y 3 R p b 2 4 x L 1 B h Z 2 U w M j g v Q 2 h h b m d l Z C B U e X B l L n t D b 2 x 1 b W 4 x O C w x N 3 0 m c X V v d D s s J n F 1 b 3 Q 7 U 2 V j d G l v b j E v U G F n Z T A y O C 9 D a G F u Z 2 V k I F R 5 c G U u e 0 N v b H V t b j E 5 L D E 4 f S Z x d W 9 0 O y w m c X V v d D t T Z W N 0 a W 9 u M S 9 Q Y W d l M D I 4 L 0 N o Y W 5 n Z W Q g V H l w Z S 5 7 Q 2 9 s d W 1 u M j A s M T l 9 J n F 1 b 3 Q 7 L C Z x d W 9 0 O 1 N l Y 3 R p b 2 4 x L 1 B h Z 2 U w M j g v Q 2 h h b m d l Z C B U e X B l L n t D b 2 x 1 b W 4 y M S w y M H 0 m c X V v d D s s J n F 1 b 3 Q 7 U 2 V j d G l v b j E v U G F n Z T A y O C 9 D a G F u Z 2 V k I F R 5 c G U u e 0 N v b H V t b j I y L D I x f S Z x d W 9 0 O y w m c X V v d D t T Z W N 0 a W 9 u M S 9 Q Y W d l M D I 4 L 0 N o Y W 5 n Z W Q g V H l w Z S 5 7 Q 2 9 s d W 1 u M j M s M j J 9 J n F 1 b 3 Q 7 L C Z x d W 9 0 O 1 N l Y 3 R p b 2 4 x L 1 B h Z 2 U w M j g v Q 2 h h b m d l Z C B U e X B l L n t D b 2 x 1 b W 4 y N C w y M 3 0 m c X V v d D t d L C Z x d W 9 0 O 0 N v b H V t b k N v d W 5 0 J n F 1 b 3 Q 7 O j I 0 L C Z x d W 9 0 O 0 t l e U N v b H V t b k 5 h b W V z J n F 1 b 3 Q 7 O l t d L C Z x d W 9 0 O 0 N v b H V t b k l k Z W 5 0 a X R p Z X M m c X V v d D s 6 W y Z x d W 9 0 O 1 N l Y 3 R p b 2 4 x L 1 B h Z 2 U w M j g v Q 2 h h b m d l Z C B U e X B l L n t D b 2 x 1 b W 4 x L D B 9 J n F 1 b 3 Q 7 L C Z x d W 9 0 O 1 N l Y 3 R p b 2 4 x L 1 B h Z 2 U w M j g v Q 2 h h b m d l Z C B U e X B l L n t D b 2 x 1 b W 4 y L D F 9 J n F 1 b 3 Q 7 L C Z x d W 9 0 O 1 N l Y 3 R p b 2 4 x L 1 B h Z 2 U w M j g v Q 2 h h b m d l Z C B U e X B l L n t D b 2 x 1 b W 4 z L D J 9 J n F 1 b 3 Q 7 L C Z x d W 9 0 O 1 N l Y 3 R p b 2 4 x L 1 B h Z 2 U w M j g v Q 2 h h b m d l Z C B U e X B l L n t D b 2 x 1 b W 4 0 L D N 9 J n F 1 b 3 Q 7 L C Z x d W 9 0 O 1 N l Y 3 R p b 2 4 x L 1 B h Z 2 U w M j g v Q 2 h h b m d l Z C B U e X B l L n t D b 2 x 1 b W 4 1 L D R 9 J n F 1 b 3 Q 7 L C Z x d W 9 0 O 1 N l Y 3 R p b 2 4 x L 1 B h Z 2 U w M j g v Q 2 h h b m d l Z C B U e X B l L n t D b 2 x 1 b W 4 2 L D V 9 J n F 1 b 3 Q 7 L C Z x d W 9 0 O 1 N l Y 3 R p b 2 4 x L 1 B h Z 2 U w M j g v Q 2 h h b m d l Z C B U e X B l L n t D b 2 x 1 b W 4 3 L D Z 9 J n F 1 b 3 Q 7 L C Z x d W 9 0 O 1 N l Y 3 R p b 2 4 x L 1 B h Z 2 U w M j g v Q 2 h h b m d l Z C B U e X B l L n t D b 2 x 1 b W 4 4 L D d 9 J n F 1 b 3 Q 7 L C Z x d W 9 0 O 1 N l Y 3 R p b 2 4 x L 1 B h Z 2 U w M j g v Q 2 h h b m d l Z C B U e X B l L n t D b 2 x 1 b W 4 5 L D h 9 J n F 1 b 3 Q 7 L C Z x d W 9 0 O 1 N l Y 3 R p b 2 4 x L 1 B h Z 2 U w M j g v Q 2 h h b m d l Z C B U e X B l L n t D b 2 x 1 b W 4 x M C w 5 f S Z x d W 9 0 O y w m c X V v d D t T Z W N 0 a W 9 u M S 9 Q Y W d l M D I 4 L 0 N o Y W 5 n Z W Q g V H l w Z S 5 7 Q 2 9 s d W 1 u M T E s M T B 9 J n F 1 b 3 Q 7 L C Z x d W 9 0 O 1 N l Y 3 R p b 2 4 x L 1 B h Z 2 U w M j g v Q 2 h h b m d l Z C B U e X B l L n t D b 2 x 1 b W 4 x M i w x M X 0 m c X V v d D s s J n F 1 b 3 Q 7 U 2 V j d G l v b j E v U G F n Z T A y O C 9 D a G F u Z 2 V k I F R 5 c G U u e 0 N v b H V t b j E z L D E y f S Z x d W 9 0 O y w m c X V v d D t T Z W N 0 a W 9 u M S 9 Q Y W d l M D I 4 L 0 N o Y W 5 n Z W Q g V H l w Z S 5 7 Q 2 9 s d W 1 u M T Q s M T N 9 J n F 1 b 3 Q 7 L C Z x d W 9 0 O 1 N l Y 3 R p b 2 4 x L 1 B h Z 2 U w M j g v Q 2 h h b m d l Z C B U e X B l L n t D b 2 x 1 b W 4 x N S w x N H 0 m c X V v d D s s J n F 1 b 3 Q 7 U 2 V j d G l v b j E v U G F n Z T A y O C 9 D a G F u Z 2 V k I F R 5 c G U u e 0 N v b H V t b j E 2 L D E 1 f S Z x d W 9 0 O y w m c X V v d D t T Z W N 0 a W 9 u M S 9 Q Y W d l M D I 4 L 0 N o Y W 5 n Z W Q g V H l w Z S 5 7 Q 2 9 s d W 1 u M T c s M T Z 9 J n F 1 b 3 Q 7 L C Z x d W 9 0 O 1 N l Y 3 R p b 2 4 x L 1 B h Z 2 U w M j g v Q 2 h h b m d l Z C B U e X B l L n t D b 2 x 1 b W 4 x O C w x N 3 0 m c X V v d D s s J n F 1 b 3 Q 7 U 2 V j d G l v b j E v U G F n Z T A y O C 9 D a G F u Z 2 V k I F R 5 c G U u e 0 N v b H V t b j E 5 L D E 4 f S Z x d W 9 0 O y w m c X V v d D t T Z W N 0 a W 9 u M S 9 Q Y W d l M D I 4 L 0 N o Y W 5 n Z W Q g V H l w Z S 5 7 Q 2 9 s d W 1 u M j A s M T l 9 J n F 1 b 3 Q 7 L C Z x d W 9 0 O 1 N l Y 3 R p b 2 4 x L 1 B h Z 2 U w M j g v Q 2 h h b m d l Z C B U e X B l L n t D b 2 x 1 b W 4 y M S w y M H 0 m c X V v d D s s J n F 1 b 3 Q 7 U 2 V j d G l v b j E v U G F n Z T A y O C 9 D a G F u Z 2 V k I F R 5 c G U u e 0 N v b H V t b j I y L D I x f S Z x d W 9 0 O y w m c X V v d D t T Z W N 0 a W 9 u M S 9 Q Y W d l M D I 4 L 0 N o Y W 5 n Z W Q g V H l w Z S 5 7 Q 2 9 s d W 1 u M j M s M j J 9 J n F 1 b 3 Q 7 L C Z x d W 9 0 O 1 N l Y 3 R p b 2 4 x L 1 B h Z 2 U w M j g v Q 2 h h b m d l Z C B U e X B l L n t D b 2 x 1 b W 4 y N C w y M 3 0 m c X V v d D t d L C Z x d W 9 0 O 1 J l b G F 0 a W 9 u c 2 h p c E l u Z m 8 m c X V v d D s 6 W 1 1 9 I i A v P j w v U 3 R h Y m x l R W 5 0 c m l l c z 4 8 L 0 l 0 Z W 0 + P E l 0 Z W 0 + P E l 0 Z W 1 M b 2 N h d G l v b j 4 8 S X R l b V R 5 c G U + R m 9 y b X V s Y T w v S X R l b V R 5 c G U + P E l 0 Z W 1 Q Y X R o P l N l Y 3 R p b 2 4 x L 1 B h Z 2 U w M j g v U 2 9 1 c m N l P C 9 J d G V t U G F 0 a D 4 8 L 0 l 0 Z W 1 M b 2 N h d G l v b j 4 8 U 3 R h Y m x l R W 5 0 c m l l c y A v P j w v S X R l b T 4 8 S X R l b T 4 8 S X R l b U x v Y 2 F 0 a W 9 u P j x J d G V t V H l w Z T 5 G b 3 J t d W x h P C 9 J d G V t V H l w Z T 4 8 S X R l b V B h d G g + U 2 V j d G l v b j E v U G F n Z T A y O C 9 Q Y W d l M T w v S X R l b V B h d G g + P C 9 J d G V t T G 9 j Y X R p b 2 4 + P F N 0 Y W J s Z U V u d H J p Z X M g L z 4 8 L 0 l 0 Z W 0 + P E l 0 Z W 0 + P E l 0 Z W 1 M b 2 N h d G l v b j 4 8 S X R l b V R 5 c G U + R m 9 y b X V s Y T w v S X R l b V R 5 c G U + P E l 0 Z W 1 Q Y X R o P l N l Y 3 R p b 2 4 x L 1 B h Z 2 U w M j c 8 L 0 l 0 Z W 1 Q Y X R o P j w v S X R l b U x v Y 2 F 0 a W 9 u P j x T d G F i b G V F b n R y a W V z P j x F b n R y e S B U e X B l P S J J c 1 B y a X Z h d G U i I F Z h b H V l P S J s M C I g L z 4 8 R W 5 0 c n k g V H l w Z T 0 i U X V l c n l J R C I g V m F s d W U 9 I n M w N D A 0 Y j E 3 M S 0 x N W N l L T R m Z G Y t O G F m N y 0 x Z D A 2 N m Q 4 Y T M 2 O D U i I C 8 + P E V u d H J 5 I F R 5 c G U 9 I k Z p b G x F b m F i b G V k I i B W Y W x 1 Z T 0 i b D A i I C 8 + P E V u d H J 5 I F R 5 c G U 9 I k Z p b G x P Y m p l Y 3 R U e X B l I i B W Y W x 1 Z T 0 i c 0 N v b m 5 l Y 3 R p b 2 5 P b m x 5 I i A v P j x F b n R y e S B U e X B l P S J G a W x s V G 9 E Y X R h T W 9 k Z W x F b m F i b G V k I i B W Y W x 1 Z T 0 i b D E i I C 8 + P E V u d H J 5 I F R 5 c G U 9 I k J 1 Z m Z l c k 5 l e H R S Z W Z y Z X N o I i B W Y W x 1 Z T 0 i b D E i I C 8 + P E V u d H J 5 I F R 5 c G U 9 I l J l c 3 V s d F R 5 c G U i I F Z h b H V l P S J z V G F i b G U i I C 8 + P E V u d H J 5 I F R 5 c G U 9 I k 5 h b W V V c G R h d G V k Q W Z 0 Z X J G a W x s I i B W Y W x 1 Z T 0 i b D A i I C 8 + P E V u d H J 5 I F R 5 c G U 9 I k Z p b G x l Z E N v b X B s Z X R l U m V z d W x 0 V G 9 X b 3 J r c 2 h l Z X Q i I F Z h b H V l P S J s M C I g L z 4 8 R W 5 0 c n k g V H l w Z T 0 i Q W R k Z W R U b 0 R h d G F N b 2 R l b C I g V m F s d W U 9 I m w x I i A v P j x F b n R y e S B U e X B l P S J G a W x s Q 2 9 1 b n Q i I F Z h b H V l P S J s N T A i I C 8 + P E V u d H J 5 I F R 5 c G U 9 I k Z p b G x F c n J v c k N v Z G U i I F Z h b H V l P S J z V W 5 r b m 9 3 b i I g L z 4 8 R W 5 0 c n k g V H l w Z T 0 i R m l s b E V y c m 9 y Q 2 9 1 b n Q i I F Z h b H V l P S J s M C I g L z 4 8 R W 5 0 c n k g V H l w Z T 0 i R m l s b E x h c 3 R V c G R h d G V k I i B W Y W x 1 Z T 0 i Z D I w M j U t M D g t M j F U M T E 6 M T U 6 M z M u M z M w N D A x O F o i I C 8 + P E V u d H J 5 I F R 5 c G U 9 I k Z p b G x D b 2 x 1 b W 5 U e X B l c y I g V m F s d W U 9 I n N C Z 1 l H Q m d Z R 0 J n W U d C Z 1 l H Q m d Z R 0 J n W U d C Z 1 l H Q X d N R 0 F 3 W U c i I C 8 + P E V u d H J 5 I F R 5 c G U 9 I k Z p b G x D b 2 x 1 b W 5 O Y W 1 l c y I g V m F s d W U 9 I n N b J n F 1 b 3 Q 7 Q 2 9 s d W 1 u M S Z x d W 9 0 O y w m c X V v d D t D b 2 x 1 b W 4 y J n F 1 b 3 Q 7 L C Z x d W 9 0 O 0 N v b H V t b j M m c X V v d D s s J n F 1 b 3 Q 7 Q 2 9 s d W 1 u N C Z x d W 9 0 O y w m c X V v d D t D b 2 x 1 b W 4 1 J n F 1 b 3 Q 7 L C Z x d W 9 0 O 0 N v b H V t b j Y m c X V v d D s s J n F 1 b 3 Q 7 Q 2 9 s d W 1 u N y Z x d W 9 0 O y w m c X V v d D t D b 2 x 1 b W 4 4 J n F 1 b 3 Q 7 L C Z x d W 9 0 O 0 N v b H V t b j k m c X V v d D s s J n F 1 b 3 Q 7 Q 2 9 s d W 1 u M T A m c X V v d D s s J n F 1 b 3 Q 7 Q 2 9 s d W 1 u M T E m c X V v d D s s J n F 1 b 3 Q 7 Q 2 9 s d W 1 u M T I m c X V v d D s s J n F 1 b 3 Q 7 Q 2 9 s d W 1 u M T M m c X V v d D s s J n F 1 b 3 Q 7 Q 2 9 s d W 1 u M T Q m c X V v d D s s J n F 1 b 3 Q 7 Q 2 9 s d W 1 u M T U m c X V v d D s s J n F 1 b 3 Q 7 Q 2 9 s d W 1 u M T Y m c X V v d D s s J n F 1 b 3 Q 7 Q 2 9 s d W 1 u M T c m c X V v d D s s J n F 1 b 3 Q 7 Q 2 9 s d W 1 u M T g m c X V v d D s s J n F 1 b 3 Q 7 Q 2 9 s d W 1 u M T k m c X V v d D s s J n F 1 b 3 Q 7 Q 2 9 s d W 1 u M j A m c X V v d D s s J n F 1 b 3 Q 7 Q 2 9 s d W 1 u M j E m c X V v d D s s J n F 1 b 3 Q 7 Q 2 9 s d W 1 u M j I m c X V v d D s s J n F 1 b 3 Q 7 Q 2 9 s d W 1 u M j M m c X V v d D s s J n F 1 b 3 Q 7 Q 2 9 s d W 1 u M j Q m c X V v d D s s J n F 1 b 3 Q 7 Q 2 9 s d W 1 u M j U m c X V v d D s s J n F 1 b 3 Q 7 Q 2 9 s d W 1 u M j Y m c X V v d D s s J n F 1 b 3 Q 7 Q 2 9 s d W 1 u M j c m c X V v d D t d I i A v P j x F b n R y e S B U e X B l P S J G a W x s U 3 R h d H V z I i B W Y W x 1 Z T 0 i c 0 N v b X B s Z X R l I i A v P j x F b n R y e S B U e X B l P S J S Z W x h d G l v b n N o a X B J b m Z v Q 2 9 u d G F p b m V y I i B W Y W x 1 Z T 0 i c 3 s m c X V v d D t j b 2 x 1 b W 5 D b 3 V u d C Z x d W 9 0 O z o y N y w m c X V v d D t r Z X l D b 2 x 1 b W 5 O Y W 1 l c y Z x d W 9 0 O z p b X S w m c X V v d D t x d W V y e V J l b G F 0 a W 9 u c 2 h p c H M m c X V v d D s 6 W 1 0 s J n F 1 b 3 Q 7 Y 2 9 s d W 1 u S W R l b n R p d G l l c y Z x d W 9 0 O z p b J n F 1 b 3 Q 7 U 2 V j d G l v b j E v U G F n Z T A y N y 9 D a G F u Z 2 V k I F R 5 c G U u e 0 N v b H V t b j E s M H 0 m c X V v d D s s J n F 1 b 3 Q 7 U 2 V j d G l v b j E v U G F n Z T A y N y 9 D a G F u Z 2 V k I F R 5 c G U u e 0 N v b H V t b j I s M X 0 m c X V v d D s s J n F 1 b 3 Q 7 U 2 V j d G l v b j E v U G F n Z T A y N y 9 D a G F u Z 2 V k I F R 5 c G U u e 0 N v b H V t b j M s M n 0 m c X V v d D s s J n F 1 b 3 Q 7 U 2 V j d G l v b j E v U G F n Z T A y N y 9 D a G F u Z 2 V k I F R 5 c G U u e 0 N v b H V t b j Q s M 3 0 m c X V v d D s s J n F 1 b 3 Q 7 U 2 V j d G l v b j E v U G F n Z T A y N y 9 D a G F u Z 2 V k I F R 5 c G U u e 0 N v b H V t b j U s N H 0 m c X V v d D s s J n F 1 b 3 Q 7 U 2 V j d G l v b j E v U G F n Z T A y N y 9 D a G F u Z 2 V k I F R 5 c G U u e 0 N v b H V t b j Y s N X 0 m c X V v d D s s J n F 1 b 3 Q 7 U 2 V j d G l v b j E v U G F n Z T A y N y 9 D a G F u Z 2 V k I F R 5 c G U u e 0 N v b H V t b j c s N n 0 m c X V v d D s s J n F 1 b 3 Q 7 U 2 V j d G l v b j E v U G F n Z T A y N y 9 D a G F u Z 2 V k I F R 5 c G U u e 0 N v b H V t b j g s N 3 0 m c X V v d D s s J n F 1 b 3 Q 7 U 2 V j d G l v b j E v U G F n Z T A y N y 9 D a G F u Z 2 V k I F R 5 c G U u e 0 N v b H V t b j k s O H 0 m c X V v d D s s J n F 1 b 3 Q 7 U 2 V j d G l v b j E v U G F n Z T A y N y 9 D a G F u Z 2 V k I F R 5 c G U u e 0 N v b H V t b j E w L D l 9 J n F 1 b 3 Q 7 L C Z x d W 9 0 O 1 N l Y 3 R p b 2 4 x L 1 B h Z 2 U w M j c v Q 2 h h b m d l Z C B U e X B l L n t D b 2 x 1 b W 4 x M S w x M H 0 m c X V v d D s s J n F 1 b 3 Q 7 U 2 V j d G l v b j E v U G F n Z T A y N y 9 D a G F u Z 2 V k I F R 5 c G U u e 0 N v b H V t b j E y L D E x f S Z x d W 9 0 O y w m c X V v d D t T Z W N 0 a W 9 u M S 9 Q Y W d l M D I 3 L 0 N o Y W 5 n Z W Q g V H l w Z S 5 7 Q 2 9 s d W 1 u M T M s M T J 9 J n F 1 b 3 Q 7 L C Z x d W 9 0 O 1 N l Y 3 R p b 2 4 x L 1 B h Z 2 U w M j c v Q 2 h h b m d l Z C B U e X B l L n t D b 2 x 1 b W 4 x N C w x M 3 0 m c X V v d D s s J n F 1 b 3 Q 7 U 2 V j d G l v b j E v U G F n Z T A y N y 9 D a G F u Z 2 V k I F R 5 c G U u e 0 N v b H V t b j E 1 L D E 0 f S Z x d W 9 0 O y w m c X V v d D t T Z W N 0 a W 9 u M S 9 Q Y W d l M D I 3 L 0 N o Y W 5 n Z W Q g V H l w Z S 5 7 Q 2 9 s d W 1 u M T Y s M T V 9 J n F 1 b 3 Q 7 L C Z x d W 9 0 O 1 N l Y 3 R p b 2 4 x L 1 B h Z 2 U w M j c v Q 2 h h b m d l Z C B U e X B l L n t D b 2 x 1 b W 4 x N y w x N n 0 m c X V v d D s s J n F 1 b 3 Q 7 U 2 V j d G l v b j E v U G F n Z T A y N y 9 D a G F u Z 2 V k I F R 5 c G U u e 0 N v b H V t b j E 4 L D E 3 f S Z x d W 9 0 O y w m c X V v d D t T Z W N 0 a W 9 u M S 9 Q Y W d l M D I 3 L 0 N o Y W 5 n Z W Q g V H l w Z S 5 7 Q 2 9 s d W 1 u M T k s M T h 9 J n F 1 b 3 Q 7 L C Z x d W 9 0 O 1 N l Y 3 R p b 2 4 x L 1 B h Z 2 U w M j c v Q 2 h h b m d l Z C B U e X B l L n t D b 2 x 1 b W 4 y M C w x O X 0 m c X V v d D s s J n F 1 b 3 Q 7 U 2 V j d G l v b j E v U G F n Z T A y N y 9 D a G F u Z 2 V k I F R 5 c G U u e 0 N v b H V t b j I x L D I w f S Z x d W 9 0 O y w m c X V v d D t T Z W N 0 a W 9 u M S 9 Q Y W d l M D I 3 L 0 N o Y W 5 n Z W Q g V H l w Z S 5 7 Q 2 9 s d W 1 u M j I s M j F 9 J n F 1 b 3 Q 7 L C Z x d W 9 0 O 1 N l Y 3 R p b 2 4 x L 1 B h Z 2 U w M j c v Q 2 h h b m d l Z C B U e X B l L n t D b 2 x 1 b W 4 y M y w y M n 0 m c X V v d D s s J n F 1 b 3 Q 7 U 2 V j d G l v b j E v U G F n Z T A y N y 9 D a G F u Z 2 V k I F R 5 c G U u e 0 N v b H V t b j I 0 L D I z f S Z x d W 9 0 O y w m c X V v d D t T Z W N 0 a W 9 u M S 9 Q Y W d l M D I 3 L 0 N o Y W 5 n Z W Q g V H l w Z S 5 7 Q 2 9 s d W 1 u M j U s M j R 9 J n F 1 b 3 Q 7 L C Z x d W 9 0 O 1 N l Y 3 R p b 2 4 x L 1 B h Z 2 U w M j c v Q 2 h h b m d l Z C B U e X B l L n t D b 2 x 1 b W 4 y N i w y N X 0 m c X V v d D s s J n F 1 b 3 Q 7 U 2 V j d G l v b j E v U G F n Z T A y N y 9 D a G F u Z 2 V k I F R 5 c G U u e 0 N v b H V t b j I 3 L D I 2 f S Z x d W 9 0 O 1 0 s J n F 1 b 3 Q 7 Q 2 9 s d W 1 u Q 2 9 1 b n Q m c X V v d D s 6 M j c s J n F 1 b 3 Q 7 S 2 V 5 Q 2 9 s d W 1 u T m F t Z X M m c X V v d D s 6 W 1 0 s J n F 1 b 3 Q 7 Q 2 9 s d W 1 u S W R l b n R p d G l l c y Z x d W 9 0 O z p b J n F 1 b 3 Q 7 U 2 V j d G l v b j E v U G F n Z T A y N y 9 D a G F u Z 2 V k I F R 5 c G U u e 0 N v b H V t b j E s M H 0 m c X V v d D s s J n F 1 b 3 Q 7 U 2 V j d G l v b j E v U G F n Z T A y N y 9 D a G F u Z 2 V k I F R 5 c G U u e 0 N v b H V t b j I s M X 0 m c X V v d D s s J n F 1 b 3 Q 7 U 2 V j d G l v b j E v U G F n Z T A y N y 9 D a G F u Z 2 V k I F R 5 c G U u e 0 N v b H V t b j M s M n 0 m c X V v d D s s J n F 1 b 3 Q 7 U 2 V j d G l v b j E v U G F n Z T A y N y 9 D a G F u Z 2 V k I F R 5 c G U u e 0 N v b H V t b j Q s M 3 0 m c X V v d D s s J n F 1 b 3 Q 7 U 2 V j d G l v b j E v U G F n Z T A y N y 9 D a G F u Z 2 V k I F R 5 c G U u e 0 N v b H V t b j U s N H 0 m c X V v d D s s J n F 1 b 3 Q 7 U 2 V j d G l v b j E v U G F n Z T A y N y 9 D a G F u Z 2 V k I F R 5 c G U u e 0 N v b H V t b j Y s N X 0 m c X V v d D s s J n F 1 b 3 Q 7 U 2 V j d G l v b j E v U G F n Z T A y N y 9 D a G F u Z 2 V k I F R 5 c G U u e 0 N v b H V t b j c s N n 0 m c X V v d D s s J n F 1 b 3 Q 7 U 2 V j d G l v b j E v U G F n Z T A y N y 9 D a G F u Z 2 V k I F R 5 c G U u e 0 N v b H V t b j g s N 3 0 m c X V v d D s s J n F 1 b 3 Q 7 U 2 V j d G l v b j E v U G F n Z T A y N y 9 D a G F u Z 2 V k I F R 5 c G U u e 0 N v b H V t b j k s O H 0 m c X V v d D s s J n F 1 b 3 Q 7 U 2 V j d G l v b j E v U G F n Z T A y N y 9 D a G F u Z 2 V k I F R 5 c G U u e 0 N v b H V t b j E w L D l 9 J n F 1 b 3 Q 7 L C Z x d W 9 0 O 1 N l Y 3 R p b 2 4 x L 1 B h Z 2 U w M j c v Q 2 h h b m d l Z C B U e X B l L n t D b 2 x 1 b W 4 x M S w x M H 0 m c X V v d D s s J n F 1 b 3 Q 7 U 2 V j d G l v b j E v U G F n Z T A y N y 9 D a G F u Z 2 V k I F R 5 c G U u e 0 N v b H V t b j E y L D E x f S Z x d W 9 0 O y w m c X V v d D t T Z W N 0 a W 9 u M S 9 Q Y W d l M D I 3 L 0 N o Y W 5 n Z W Q g V H l w Z S 5 7 Q 2 9 s d W 1 u M T M s M T J 9 J n F 1 b 3 Q 7 L C Z x d W 9 0 O 1 N l Y 3 R p b 2 4 x L 1 B h Z 2 U w M j c v Q 2 h h b m d l Z C B U e X B l L n t D b 2 x 1 b W 4 x N C w x M 3 0 m c X V v d D s s J n F 1 b 3 Q 7 U 2 V j d G l v b j E v U G F n Z T A y N y 9 D a G F u Z 2 V k I F R 5 c G U u e 0 N v b H V t b j E 1 L D E 0 f S Z x d W 9 0 O y w m c X V v d D t T Z W N 0 a W 9 u M S 9 Q Y W d l M D I 3 L 0 N o Y W 5 n Z W Q g V H l w Z S 5 7 Q 2 9 s d W 1 u M T Y s M T V 9 J n F 1 b 3 Q 7 L C Z x d W 9 0 O 1 N l Y 3 R p b 2 4 x L 1 B h Z 2 U w M j c v Q 2 h h b m d l Z C B U e X B l L n t D b 2 x 1 b W 4 x N y w x N n 0 m c X V v d D s s J n F 1 b 3 Q 7 U 2 V j d G l v b j E v U G F n Z T A y N y 9 D a G F u Z 2 V k I F R 5 c G U u e 0 N v b H V t b j E 4 L D E 3 f S Z x d W 9 0 O y w m c X V v d D t T Z W N 0 a W 9 u M S 9 Q Y W d l M D I 3 L 0 N o Y W 5 n Z W Q g V H l w Z S 5 7 Q 2 9 s d W 1 u M T k s M T h 9 J n F 1 b 3 Q 7 L C Z x d W 9 0 O 1 N l Y 3 R p b 2 4 x L 1 B h Z 2 U w M j c v Q 2 h h b m d l Z C B U e X B l L n t D b 2 x 1 b W 4 y M C w x O X 0 m c X V v d D s s J n F 1 b 3 Q 7 U 2 V j d G l v b j E v U G F n Z T A y N y 9 D a G F u Z 2 V k I F R 5 c G U u e 0 N v b H V t b j I x L D I w f S Z x d W 9 0 O y w m c X V v d D t T Z W N 0 a W 9 u M S 9 Q Y W d l M D I 3 L 0 N o Y W 5 n Z W Q g V H l w Z S 5 7 Q 2 9 s d W 1 u M j I s M j F 9 J n F 1 b 3 Q 7 L C Z x d W 9 0 O 1 N l Y 3 R p b 2 4 x L 1 B h Z 2 U w M j c v Q 2 h h b m d l Z C B U e X B l L n t D b 2 x 1 b W 4 y M y w y M n 0 m c X V v d D s s J n F 1 b 3 Q 7 U 2 V j d G l v b j E v U G F n Z T A y N y 9 D a G F u Z 2 V k I F R 5 c G U u e 0 N v b H V t b j I 0 L D I z f S Z x d W 9 0 O y w m c X V v d D t T Z W N 0 a W 9 u M S 9 Q Y W d l M D I 3 L 0 N o Y W 5 n Z W Q g V H l w Z S 5 7 Q 2 9 s d W 1 u M j U s M j R 9 J n F 1 b 3 Q 7 L C Z x d W 9 0 O 1 N l Y 3 R p b 2 4 x L 1 B h Z 2 U w M j c v Q 2 h h b m d l Z C B U e X B l L n t D b 2 x 1 b W 4 y N i w y N X 0 m c X V v d D s s J n F 1 b 3 Q 7 U 2 V j d G l v b j E v U G F n Z T A y N y 9 D a G F u Z 2 V k I F R 5 c G U u e 0 N v b H V t b j I 3 L D I 2 f S Z x d W 9 0 O 1 0 s J n F 1 b 3 Q 7 U m V s Y X R p b 2 5 z a G l w S W 5 m b y Z x d W 9 0 O z p b X X 0 i I C 8 + P C 9 T d G F i b G V F b n R y a W V z P j w v S X R l b T 4 8 S X R l b T 4 8 S X R l b U x v Y 2 F 0 a W 9 u P j x J d G V t V H l w Z T 5 G b 3 J t d W x h P C 9 J d G V t V H l w Z T 4 8 S X R l b V B h d G g + U 2 V j d G l v b j E v U G F n Z T A y N y 9 T b 3 V y Y 2 U 8 L 0 l 0 Z W 1 Q Y X R o P j w v S X R l b U x v Y 2 F 0 a W 9 u P j x T d G F i b G V F b n R y a W V z I C 8 + P C 9 J d G V t P j x J d G V t P j x J d G V t T G 9 j Y X R p b 2 4 + P E l 0 Z W 1 U e X B l P k Z v c m 1 1 b G E 8 L 0 l 0 Z W 1 U e X B l P j x J d G V t U G F 0 a D 5 T Z W N 0 a W 9 u M S 9 Q Y W d l M D I 3 L 1 B h Z 2 U x P C 9 J d G V t U G F 0 a D 4 8 L 0 l 0 Z W 1 M b 2 N h d G l v b j 4 8 U 3 R h Y m x l R W 5 0 c m l l c y A v P j w v S X R l b T 4 8 S X R l b T 4 8 S X R l b U x v Y 2 F 0 a W 9 u P j x J d G V t V H l w Z T 5 G b 3 J t d W x h P C 9 J d G V t V H l w Z T 4 8 S X R l b V B h d G g + U 2 V j d G l v b j E v U G F n Z T A y N j w v S X R l b V B h d G g + P C 9 J d G V t T G 9 j Y X R p b 2 4 + P F N 0 Y W J s Z U V u d H J p Z X M + P E V u d H J 5 I F R 5 c G U 9 I k l z U H J p d m F 0 Z S I g V m F s d W U 9 I m w w I i A v P j x F b n R y e S B U e X B l P S J R d W V y e U l E I i B W Y W x 1 Z T 0 i c z A y Z j I 5 N D k 5 L T N h Y 2 U t N D E z O S 1 h M T Y x L W N k Z T F l Y z g y O D E y Z i I g L z 4 8 R W 5 0 c n k g V H l w Z T 0 i R m l s b E V u Y W J s Z W Q i I F Z h b H V l P S J s M C I g L z 4 8 R W 5 0 c n k g V H l w Z T 0 i R m l s b E 9 i a m V j d F R 5 c G U i I F Z h b H V l P S J z Q 2 9 u b m V j d G l v b k 9 u b H k i I C 8 + P E V u d H J 5 I F R 5 c G U 9 I k Z p b G x U b 0 R h d G F N b 2 R l b E V u Y W J s Z W Q i I F Z h b H V l P S J s M S I g L z 4 8 R W 5 0 c n k g V H l w Z T 0 i Q n V m Z m V y T m V 4 d F J l Z n J l c 2 g i I F Z h b H V l P S J s M S I g L z 4 8 R W 5 0 c n k g V H l w Z T 0 i U m V z d W x 0 V H l w Z S I g V m F s d W U 9 I n N U Y W J s Z S I g L z 4 8 R W 5 0 c n k g V H l w Z T 0 i T m F t Z V V w Z G F 0 Z W R B Z n R l c k Z p b G w i I F Z h b H V l P S J s M C I g L z 4 8 R W 5 0 c n k g V H l w Z T 0 i R m l s b G V k Q 2 9 t c G x l d G V S Z X N 1 b H R U b 1 d v c m t z a G V l d C I g V m F s d W U 9 I m w w I i A v P j x F b n R y e S B U e X B l P S J B Z G R l Z F R v R G F 0 Y U 1 v Z G V s I i B W Y W x 1 Z T 0 i b D E i I C 8 + P E V u d H J 5 I F R 5 c G U 9 I k Z p b G x D b 3 V u d C I g V m F s d W U 9 I m w z N y I g L z 4 8 R W 5 0 c n k g V H l w Z T 0 i R m l s b E V y c m 9 y Q 2 9 k Z S I g V m F s d W U 9 I n N V b m t u b 3 d u I i A v P j x F b n R y e S B U e X B l P S J G a W x s R X J y b 3 J D b 3 V u d C I g V m F s d W U 9 I m w w I i A v P j x F b n R y e S B U e X B l P S J G a W x s T G F z d F V w Z G F 0 Z W Q i I F Z h b H V l P S J k M j A y N S 0 w O C 0 y M V Q x M T o x N T o z M y 4 z N T Y y M z g 1 W i I g L z 4 8 R W 5 0 c n k g V H l w Z T 0 i R m l s b E N v b H V t b l R 5 c G V z I i B W Y W x 1 Z T 0 i c 0 J n W U d C Z 1 l H Q m d Z R 0 J n W U d B d 0 1 E Q X d N R C I g L z 4 8 R W 5 0 c n k g V H l w Z T 0 i R m l s b E N v b H V t b k 5 h b W V z I i B W Y W x 1 Z T 0 i c 1 s m c X V v d D t D b 2 x 1 b W 4 x J n F 1 b 3 Q 7 L C Z x d W 9 0 O 0 N v b H V t b j I m c X V v d D s s J n F 1 b 3 Q 7 Q 2 9 s d W 1 u M y Z x d W 9 0 O y w m c X V v d D t D b 2 x 1 b W 4 0 J n F 1 b 3 Q 7 L C Z x d W 9 0 O 0 N v b H V t b j U m c X V v d D s s J n F 1 b 3 Q 7 Q 2 9 s d W 1 u N i Z x d W 9 0 O y w m c X V v d D t D b 2 x 1 b W 4 3 J n F 1 b 3 Q 7 L C Z x d W 9 0 O 0 N v b H V t b j g m c X V v d D s s J n F 1 b 3 Q 7 Q 2 9 s d W 1 u O S Z x d W 9 0 O y w m c X V v d D t D b 2 x 1 b W 4 x M C Z x d W 9 0 O y w m c X V v d D t D b 2 x 1 b W 4 x M S Z x d W 9 0 O y w m c X V v d D t D b 2 x 1 b W 4 x M i Z x d W 9 0 O y w m c X V v d D t D b 2 x 1 b W 4 x M y Z x d W 9 0 O y w m c X V v d D t D b 2 x 1 b W 4 x N C Z x d W 9 0 O y w m c X V v d D t D b 2 x 1 b W 4 x N S Z x d W 9 0 O y w m c X V v d D t D b 2 x 1 b W 4 x N i Z x d W 9 0 O y w m c X V v d D t D b 2 x 1 b W 4 x N y Z x d W 9 0 O y w m c X V v d D t D b 2 x 1 b W 4 x O C Z x d W 9 0 O 1 0 i I C 8 + P E V u d H J 5 I F R 5 c G U 9 I k Z p b G x T d G F 0 d X M i I F Z h b H V l P S J z Q 2 9 t c G x l d G U i I C 8 + P E V u d H J 5 I F R 5 c G U 9 I l J l b G F 0 a W 9 u c 2 h p c E l u Z m 9 D b 2 5 0 Y W l u Z X I i I F Z h b H V l P S J z e y Z x d W 9 0 O 2 N v b H V t b k N v d W 5 0 J n F 1 b 3 Q 7 O j E 4 L C Z x d W 9 0 O 2 t l e U N v b H V t b k 5 h b W V z J n F 1 b 3 Q 7 O l t d L C Z x d W 9 0 O 3 F 1 Z X J 5 U m V s Y X R p b 2 5 z a G l w c y Z x d W 9 0 O z p b X S w m c X V v d D t j b 2 x 1 b W 5 J Z G V u d G l 0 a W V z J n F 1 b 3 Q 7 O l s m c X V v d D t T Z W N 0 a W 9 u M S 9 Q Y W d l M D I 2 L 0 N o Y W 5 n Z W Q g V H l w Z S 5 7 Q 2 9 s d W 1 u M S w w f S Z x d W 9 0 O y w m c X V v d D t T Z W N 0 a W 9 u M S 9 Q Y W d l M D I 2 L 0 N o Y W 5 n Z W Q g V H l w Z S 5 7 Q 2 9 s d W 1 u M i w x f S Z x d W 9 0 O y w m c X V v d D t T Z W N 0 a W 9 u M S 9 Q Y W d l M D I 2 L 0 N o Y W 5 n Z W Q g V H l w Z S 5 7 Q 2 9 s d W 1 u M y w y f S Z x d W 9 0 O y w m c X V v d D t T Z W N 0 a W 9 u M S 9 Q Y W d l M D I 2 L 0 N o Y W 5 n Z W Q g V H l w Z S 5 7 Q 2 9 s d W 1 u N C w z f S Z x d W 9 0 O y w m c X V v d D t T Z W N 0 a W 9 u M S 9 Q Y W d l M D I 2 L 0 N o Y W 5 n Z W Q g V H l w Z S 5 7 Q 2 9 s d W 1 u N S w 0 f S Z x d W 9 0 O y w m c X V v d D t T Z W N 0 a W 9 u M S 9 Q Y W d l M D I 2 L 0 N o Y W 5 n Z W Q g V H l w Z S 5 7 Q 2 9 s d W 1 u N i w 1 f S Z x d W 9 0 O y w m c X V v d D t T Z W N 0 a W 9 u M S 9 Q Y W d l M D I 2 L 0 N o Y W 5 n Z W Q g V H l w Z S 5 7 Q 2 9 s d W 1 u N y w 2 f S Z x d W 9 0 O y w m c X V v d D t T Z W N 0 a W 9 u M S 9 Q Y W d l M D I 2 L 0 N o Y W 5 n Z W Q g V H l w Z S 5 7 Q 2 9 s d W 1 u O C w 3 f S Z x d W 9 0 O y w m c X V v d D t T Z W N 0 a W 9 u M S 9 Q Y W d l M D I 2 L 0 N o Y W 5 n Z W Q g V H l w Z S 5 7 Q 2 9 s d W 1 u O S w 4 f S Z x d W 9 0 O y w m c X V v d D t T Z W N 0 a W 9 u M S 9 Q Y W d l M D I 2 L 0 N o Y W 5 n Z W Q g V H l w Z S 5 7 Q 2 9 s d W 1 u M T A s O X 0 m c X V v d D s s J n F 1 b 3 Q 7 U 2 V j d G l v b j E v U G F n Z T A y N i 9 D a G F u Z 2 V k I F R 5 c G U u e 0 N v b H V t b j E x L D E w f S Z x d W 9 0 O y w m c X V v d D t T Z W N 0 a W 9 u M S 9 Q Y W d l M D I 2 L 0 N o Y W 5 n Z W Q g V H l w Z S 5 7 Q 2 9 s d W 1 u M T I s M T F 9 J n F 1 b 3 Q 7 L C Z x d W 9 0 O 1 N l Y 3 R p b 2 4 x L 1 B h Z 2 U w M j Y v Q 2 h h b m d l Z C B U e X B l L n t D b 2 x 1 b W 4 x M y w x M n 0 m c X V v d D s s J n F 1 b 3 Q 7 U 2 V j d G l v b j E v U G F n Z T A y N i 9 D a G F u Z 2 V k I F R 5 c G U u e 0 N v b H V t b j E 0 L D E z f S Z x d W 9 0 O y w m c X V v d D t T Z W N 0 a W 9 u M S 9 Q Y W d l M D I 2 L 0 N o Y W 5 n Z W Q g V H l w Z S 5 7 Q 2 9 s d W 1 u M T U s M T R 9 J n F 1 b 3 Q 7 L C Z x d W 9 0 O 1 N l Y 3 R p b 2 4 x L 1 B h Z 2 U w M j Y v Q 2 h h b m d l Z C B U e X B l L n t D b 2 x 1 b W 4 x N i w x N X 0 m c X V v d D s s J n F 1 b 3 Q 7 U 2 V j d G l v b j E v U G F n Z T A y N i 9 D a G F u Z 2 V k I F R 5 c G U u e 0 N v b H V t b j E 3 L D E 2 f S Z x d W 9 0 O y w m c X V v d D t T Z W N 0 a W 9 u M S 9 Q Y W d l M D I 2 L 0 N o Y W 5 n Z W Q g V H l w Z S 5 7 Q 2 9 s d W 1 u M T g s M T d 9 J n F 1 b 3 Q 7 X S w m c X V v d D t D b 2 x 1 b W 5 D b 3 V u d C Z x d W 9 0 O z o x O C w m c X V v d D t L Z X l D b 2 x 1 b W 5 O Y W 1 l c y Z x d W 9 0 O z p b X S w m c X V v d D t D b 2 x 1 b W 5 J Z G V u d G l 0 a W V z J n F 1 b 3 Q 7 O l s m c X V v d D t T Z W N 0 a W 9 u M S 9 Q Y W d l M D I 2 L 0 N o Y W 5 n Z W Q g V H l w Z S 5 7 Q 2 9 s d W 1 u M S w w f S Z x d W 9 0 O y w m c X V v d D t T Z W N 0 a W 9 u M S 9 Q Y W d l M D I 2 L 0 N o Y W 5 n Z W Q g V H l w Z S 5 7 Q 2 9 s d W 1 u M i w x f S Z x d W 9 0 O y w m c X V v d D t T Z W N 0 a W 9 u M S 9 Q Y W d l M D I 2 L 0 N o Y W 5 n Z W Q g V H l w Z S 5 7 Q 2 9 s d W 1 u M y w y f S Z x d W 9 0 O y w m c X V v d D t T Z W N 0 a W 9 u M S 9 Q Y W d l M D I 2 L 0 N o Y W 5 n Z W Q g V H l w Z S 5 7 Q 2 9 s d W 1 u N C w z f S Z x d W 9 0 O y w m c X V v d D t T Z W N 0 a W 9 u M S 9 Q Y W d l M D I 2 L 0 N o Y W 5 n Z W Q g V H l w Z S 5 7 Q 2 9 s d W 1 u N S w 0 f S Z x d W 9 0 O y w m c X V v d D t T Z W N 0 a W 9 u M S 9 Q Y W d l M D I 2 L 0 N o Y W 5 n Z W Q g V H l w Z S 5 7 Q 2 9 s d W 1 u N i w 1 f S Z x d W 9 0 O y w m c X V v d D t T Z W N 0 a W 9 u M S 9 Q Y W d l M D I 2 L 0 N o Y W 5 n Z W Q g V H l w Z S 5 7 Q 2 9 s d W 1 u N y w 2 f S Z x d W 9 0 O y w m c X V v d D t T Z W N 0 a W 9 u M S 9 Q Y W d l M D I 2 L 0 N o Y W 5 n Z W Q g V H l w Z S 5 7 Q 2 9 s d W 1 u O C w 3 f S Z x d W 9 0 O y w m c X V v d D t T Z W N 0 a W 9 u M S 9 Q Y W d l M D I 2 L 0 N o Y W 5 n Z W Q g V H l w Z S 5 7 Q 2 9 s d W 1 u O S w 4 f S Z x d W 9 0 O y w m c X V v d D t T Z W N 0 a W 9 u M S 9 Q Y W d l M D I 2 L 0 N o Y W 5 n Z W Q g V H l w Z S 5 7 Q 2 9 s d W 1 u M T A s O X 0 m c X V v d D s s J n F 1 b 3 Q 7 U 2 V j d G l v b j E v U G F n Z T A y N i 9 D a G F u Z 2 V k I F R 5 c G U u e 0 N v b H V t b j E x L D E w f S Z x d W 9 0 O y w m c X V v d D t T Z W N 0 a W 9 u M S 9 Q Y W d l M D I 2 L 0 N o Y W 5 n Z W Q g V H l w Z S 5 7 Q 2 9 s d W 1 u M T I s M T F 9 J n F 1 b 3 Q 7 L C Z x d W 9 0 O 1 N l Y 3 R p b 2 4 x L 1 B h Z 2 U w M j Y v Q 2 h h b m d l Z C B U e X B l L n t D b 2 x 1 b W 4 x M y w x M n 0 m c X V v d D s s J n F 1 b 3 Q 7 U 2 V j d G l v b j E v U G F n Z T A y N i 9 D a G F u Z 2 V k I F R 5 c G U u e 0 N v b H V t b j E 0 L D E z f S Z x d W 9 0 O y w m c X V v d D t T Z W N 0 a W 9 u M S 9 Q Y W d l M D I 2 L 0 N o Y W 5 n Z W Q g V H l w Z S 5 7 Q 2 9 s d W 1 u M T U s M T R 9 J n F 1 b 3 Q 7 L C Z x d W 9 0 O 1 N l Y 3 R p b 2 4 x L 1 B h Z 2 U w M j Y v Q 2 h h b m d l Z C B U e X B l L n t D b 2 x 1 b W 4 x N i w x N X 0 m c X V v d D s s J n F 1 b 3 Q 7 U 2 V j d G l v b j E v U G F n Z T A y N i 9 D a G F u Z 2 V k I F R 5 c G U u e 0 N v b H V t b j E 3 L D E 2 f S Z x d W 9 0 O y w m c X V v d D t T Z W N 0 a W 9 u M S 9 Q Y W d l M D I 2 L 0 N o Y W 5 n Z W Q g V H l w Z S 5 7 Q 2 9 s d W 1 u M T g s M T d 9 J n F 1 b 3 Q 7 X S w m c X V v d D t S Z W x h d G l v b n N o a X B J b m Z v J n F 1 b 3 Q 7 O l t d f S I g L z 4 8 L 1 N 0 Y W J s Z U V u d H J p Z X M + P C 9 J d G V t P j x J d G V t P j x J d G V t T G 9 j Y X R p b 2 4 + P E l 0 Z W 1 U e X B l P k Z v c m 1 1 b G E 8 L 0 l 0 Z W 1 U e X B l P j x J d G V t U G F 0 a D 5 T Z W N 0 a W 9 u M S 9 Q Y W d l M D I 2 L 1 N v d X J j Z T w v S X R l b V B h d G g + P C 9 J d G V t T G 9 j Y X R p b 2 4 + P F N 0 Y W J s Z U V u d H J p Z X M g L z 4 8 L 0 l 0 Z W 0 + P E l 0 Z W 0 + P E l 0 Z W 1 M b 2 N h d G l v b j 4 8 S X R l b V R 5 c G U + R m 9 y b X V s Y T w v S X R l b V R 5 c G U + P E l 0 Z W 1 Q Y X R o P l N l Y 3 R p b 2 4 x L 1 B h Z 2 U w M j Y v U G F n Z T E 8 L 0 l 0 Z W 1 Q Y X R o P j w v S X R l b U x v Y 2 F 0 a W 9 u P j x T d G F i b G V F b n R y a W V z I C 8 + P C 9 J d G V t P j x J d G V t P j x J d G V t T G 9 j Y X R p b 2 4 + P E l 0 Z W 1 U e X B l P k Z v c m 1 1 b G E 8 L 0 l 0 Z W 1 U e X B l P j x J d G V t U G F 0 a D 5 T Z W N 0 a W 9 u M S 9 Q Y W d l M D I 1 P C 9 J d G V t U G F 0 a D 4 8 L 0 l 0 Z W 1 M b 2 N h d G l v b j 4 8 U 3 R h Y m x l R W 5 0 c m l l c z 4 8 R W 5 0 c n k g V H l w Z T 0 i S X N Q c m l 2 Y X R l I i B W Y W x 1 Z T 0 i b D A i I C 8 + P E V u d H J 5 I F R 5 c G U 9 I l F 1 Z X J 5 S U Q i I F Z h b H V l P S J z Y T l i M G M 2 N T Y t Y T A 1 O C 0 0 Z m M z L W F l N z Y t O G N m O T d k N z V h O T c 3 I i A v P j x F b n R y e S B U e X B l P S J G a W x s R W 5 h Y m x l Z C I g V m F s d W U 9 I m w w I i A v P j x F b n R y e S B U e X B l P S J G a W x s T 2 J q Z W N 0 V H l w Z S I g V m F s d W U 9 I n N D b 2 5 u Z W N 0 a W 9 u T 2 5 s e S I g L z 4 8 R W 5 0 c n k g V H l w Z T 0 i R m l s b F R v R G F 0 Y U 1 v Z G V s R W 5 h Y m x l Z C I g V m F s d W U 9 I m w x I i A v P j x F b n R y e S B U e X B l P S J C d W Z m Z X J O Z X h 0 U m V m c m V z a C I g V m F s d W U 9 I m w x I i A v P j x F b n R y e S B U e X B l P S J S Z X N 1 b H R U e X B l I i B W Y W x 1 Z T 0 i c 1 R h Y m x l I i A v P j x F b n R y e S B U e X B l P S J O Y W 1 l V X B k Y X R l Z E F m d G V y R m l s b C I g V m F s d W U 9 I m w w I i A v P j x F b n R y e S B U e X B l P S J G a W x s Z W R D b 2 1 w b G V 0 Z V J l c 3 V s d F R v V 2 9 y a 3 N o Z W V 0 I i B W Y W x 1 Z T 0 i b D A i I C 8 + P E V u d H J 5 I F R 5 c G U 9 I k F k Z G V k V G 9 E Y X R h T W 9 k Z W w i I F Z h b H V l P S J s M S I g L z 4 8 R W 5 0 c n k g V H l w Z T 0 i R m l s b E N v d W 5 0 I i B W Y W x 1 Z T 0 i b D M 1 I i A v P j x F b n R y e S B U e X B l P S J G a W x s R X J y b 3 J D b 2 R l I i B W Y W x 1 Z T 0 i c 1 V u a 2 5 v d 2 4 i I C 8 + P E V u d H J 5 I F R 5 c G U 9 I k Z p b G x F c n J v c k N v d W 5 0 I i B W Y W x 1 Z T 0 i b D A i I C 8 + P E V u d H J 5 I F R 5 c G U 9 I k Z p b G x M Y X N 0 V X B k Y X R l Z C I g V m F s d W U 9 I m Q y M D I 1 L T A 4 L T I x V D E x O j E 1 O j M z L j M 3 M j E 4 O T V a I i A v P j x F b n R y e S B U e X B l P S J G a W x s Q 2 9 s d W 1 u V H l w Z X M i I F Z h b H V l P S J z Q m d Z R 0 J n W U d C Z 1 l E Q X d N R E F 3 T T 0 i I C 8 + P E V u d H J 5 I F R 5 c G U 9 I k Z p b G x D b 2 x 1 b W 5 O Y W 1 l c y I g V m F s d W U 9 I n N b J n F 1 b 3 Q 7 Q 2 9 s d W 1 u M S Z x d W 9 0 O y w m c X V v d D t D b 2 x 1 b W 4 y J n F 1 b 3 Q 7 L C Z x d W 9 0 O 0 N v b H V t b j M m c X V v d D s s J n F 1 b 3 Q 7 Q 2 9 s d W 1 u N C Z x d W 9 0 O y w m c X V v d D t D b 2 x 1 b W 4 1 J n F 1 b 3 Q 7 L C Z x d W 9 0 O 0 N v b H V t b j Y m c X V v d D s s J n F 1 b 3 Q 7 Q 2 9 s d W 1 u N y Z x d W 9 0 O y w m c X V v d D t D b 2 x 1 b W 4 4 J n F 1 b 3 Q 7 L C Z x d W 9 0 O 0 N v b H V t b j k m c X V v d D s s J n F 1 b 3 Q 7 Q 2 9 s d W 1 u M T A m c X V v d D s s J n F 1 b 3 Q 7 Q 2 9 s d W 1 u M T E m c X V v d D s s J n F 1 b 3 Q 7 Q 2 9 s d W 1 u M T I m c X V v d D s s J n F 1 b 3 Q 7 Q 2 9 s d W 1 u M T M m c X V v d D s s J n F 1 b 3 Q 7 Q 2 9 s d W 1 u M T Q m c X V v d D t d I i A v P j x F b n R y e S B U e X B l P S J G a W x s U 3 R h d H V z I i B W Y W x 1 Z T 0 i c 0 N v b X B s Z X R l I i A v P j x F b n R y e S B U e X B l P S J S Z W x h d G l v b n N o a X B J b m Z v Q 2 9 u d G F p b m V y I i B W Y W x 1 Z T 0 i c 3 s m c X V v d D t j b 2 x 1 b W 5 D b 3 V u d C Z x d W 9 0 O z o x N C w m c X V v d D t r Z X l D b 2 x 1 b W 5 O Y W 1 l c y Z x d W 9 0 O z p b X S w m c X V v d D t x d W V y e V J l b G F 0 a W 9 u c 2 h p c H M m c X V v d D s 6 W 1 0 s J n F 1 b 3 Q 7 Y 2 9 s d W 1 u S W R l b n R p d G l l c y Z x d W 9 0 O z p b J n F 1 b 3 Q 7 U 2 V j d G l v b j E v U G F n Z T A y N S 9 D a G F u Z 2 V k I F R 5 c G U u e 0 N v b H V t b j E s M H 0 m c X V v d D s s J n F 1 b 3 Q 7 U 2 V j d G l v b j E v U G F n Z T A y N S 9 D a G F u Z 2 V k I F R 5 c G U u e 0 N v b H V t b j I s M X 0 m c X V v d D s s J n F 1 b 3 Q 7 U 2 V j d G l v b j E v U G F n Z T A y N S 9 D a G F u Z 2 V k I F R 5 c G U u e 0 N v b H V t b j M s M n 0 m c X V v d D s s J n F 1 b 3 Q 7 U 2 V j d G l v b j E v U G F n Z T A y N S 9 D a G F u Z 2 V k I F R 5 c G U u e 0 N v b H V t b j Q s M 3 0 m c X V v d D s s J n F 1 b 3 Q 7 U 2 V j d G l v b j E v U G F n Z T A y N S 9 D a G F u Z 2 V k I F R 5 c G U u e 0 N v b H V t b j U s N H 0 m c X V v d D s s J n F 1 b 3 Q 7 U 2 V j d G l v b j E v U G F n Z T A y N S 9 D a G F u Z 2 V k I F R 5 c G U u e 0 N v b H V t b j Y s N X 0 m c X V v d D s s J n F 1 b 3 Q 7 U 2 V j d G l v b j E v U G F n Z T A y N S 9 D a G F u Z 2 V k I F R 5 c G U u e 0 N v b H V t b j c s N n 0 m c X V v d D s s J n F 1 b 3 Q 7 U 2 V j d G l v b j E v U G F n Z T A y N S 9 D a G F u Z 2 V k I F R 5 c G U u e 0 N v b H V t b j g s N 3 0 m c X V v d D s s J n F 1 b 3 Q 7 U 2 V j d G l v b j E v U G F n Z T A y N S 9 D a G F u Z 2 V k I F R 5 c G U u e 0 N v b H V t b j k s O H 0 m c X V v d D s s J n F 1 b 3 Q 7 U 2 V j d G l v b j E v U G F n Z T A y N S 9 D a G F u Z 2 V k I F R 5 c G U u e 0 N v b H V t b j E w L D l 9 J n F 1 b 3 Q 7 L C Z x d W 9 0 O 1 N l Y 3 R p b 2 4 x L 1 B h Z 2 U w M j U v Q 2 h h b m d l Z C B U e X B l L n t D b 2 x 1 b W 4 x M S w x M H 0 m c X V v d D s s J n F 1 b 3 Q 7 U 2 V j d G l v b j E v U G F n Z T A y N S 9 D a G F u Z 2 V k I F R 5 c G U u e 0 N v b H V t b j E y L D E x f S Z x d W 9 0 O y w m c X V v d D t T Z W N 0 a W 9 u M S 9 Q Y W d l M D I 1 L 0 N o Y W 5 n Z W Q g V H l w Z S 5 7 Q 2 9 s d W 1 u M T M s M T J 9 J n F 1 b 3 Q 7 L C Z x d W 9 0 O 1 N l Y 3 R p b 2 4 x L 1 B h Z 2 U w M j U v Q 2 h h b m d l Z C B U e X B l L n t D b 2 x 1 b W 4 x N C w x M 3 0 m c X V v d D t d L C Z x d W 9 0 O 0 N v b H V t b k N v d W 5 0 J n F 1 b 3 Q 7 O j E 0 L C Z x d W 9 0 O 0 t l e U N v b H V t b k 5 h b W V z J n F 1 b 3 Q 7 O l t d L C Z x d W 9 0 O 0 N v b H V t b k l k Z W 5 0 a X R p Z X M m c X V v d D s 6 W y Z x d W 9 0 O 1 N l Y 3 R p b 2 4 x L 1 B h Z 2 U w M j U v Q 2 h h b m d l Z C B U e X B l L n t D b 2 x 1 b W 4 x L D B 9 J n F 1 b 3 Q 7 L C Z x d W 9 0 O 1 N l Y 3 R p b 2 4 x L 1 B h Z 2 U w M j U v Q 2 h h b m d l Z C B U e X B l L n t D b 2 x 1 b W 4 y L D F 9 J n F 1 b 3 Q 7 L C Z x d W 9 0 O 1 N l Y 3 R p b 2 4 x L 1 B h Z 2 U w M j U v Q 2 h h b m d l Z C B U e X B l L n t D b 2 x 1 b W 4 z L D J 9 J n F 1 b 3 Q 7 L C Z x d W 9 0 O 1 N l Y 3 R p b 2 4 x L 1 B h Z 2 U w M j U v Q 2 h h b m d l Z C B U e X B l L n t D b 2 x 1 b W 4 0 L D N 9 J n F 1 b 3 Q 7 L C Z x d W 9 0 O 1 N l Y 3 R p b 2 4 x L 1 B h Z 2 U w M j U v Q 2 h h b m d l Z C B U e X B l L n t D b 2 x 1 b W 4 1 L D R 9 J n F 1 b 3 Q 7 L C Z x d W 9 0 O 1 N l Y 3 R p b 2 4 x L 1 B h Z 2 U w M j U v Q 2 h h b m d l Z C B U e X B l L n t D b 2 x 1 b W 4 2 L D V 9 J n F 1 b 3 Q 7 L C Z x d W 9 0 O 1 N l Y 3 R p b 2 4 x L 1 B h Z 2 U w M j U v Q 2 h h b m d l Z C B U e X B l L n t D b 2 x 1 b W 4 3 L D Z 9 J n F 1 b 3 Q 7 L C Z x d W 9 0 O 1 N l Y 3 R p b 2 4 x L 1 B h Z 2 U w M j U v Q 2 h h b m d l Z C B U e X B l L n t D b 2 x 1 b W 4 4 L D d 9 J n F 1 b 3 Q 7 L C Z x d W 9 0 O 1 N l Y 3 R p b 2 4 x L 1 B h Z 2 U w M j U v Q 2 h h b m d l Z C B U e X B l L n t D b 2 x 1 b W 4 5 L D h 9 J n F 1 b 3 Q 7 L C Z x d W 9 0 O 1 N l Y 3 R p b 2 4 x L 1 B h Z 2 U w M j U v Q 2 h h b m d l Z C B U e X B l L n t D b 2 x 1 b W 4 x M C w 5 f S Z x d W 9 0 O y w m c X V v d D t T Z W N 0 a W 9 u M S 9 Q Y W d l M D I 1 L 0 N o Y W 5 n Z W Q g V H l w Z S 5 7 Q 2 9 s d W 1 u M T E s M T B 9 J n F 1 b 3 Q 7 L C Z x d W 9 0 O 1 N l Y 3 R p b 2 4 x L 1 B h Z 2 U w M j U v Q 2 h h b m d l Z C B U e X B l L n t D b 2 x 1 b W 4 x M i w x M X 0 m c X V v d D s s J n F 1 b 3 Q 7 U 2 V j d G l v b j E v U G F n Z T A y N S 9 D a G F u Z 2 V k I F R 5 c G U u e 0 N v b H V t b j E z L D E y f S Z x d W 9 0 O y w m c X V v d D t T Z W N 0 a W 9 u M S 9 Q Y W d l M D I 1 L 0 N o Y W 5 n Z W Q g V H l w Z S 5 7 Q 2 9 s d W 1 u M T Q s M T N 9 J n F 1 b 3 Q 7 X S w m c X V v d D t S Z W x h d G l v b n N o a X B J b m Z v J n F 1 b 3 Q 7 O l t d f S I g L z 4 8 L 1 N 0 Y W J s Z U V u d H J p Z X M + P C 9 J d G V t P j x J d G V t P j x J d G V t T G 9 j Y X R p b 2 4 + P E l 0 Z W 1 U e X B l P k Z v c m 1 1 b G E 8 L 0 l 0 Z W 1 U e X B l P j x J d G V t U G F 0 a D 5 T Z W N 0 a W 9 u M S 9 Q Y W d l M D I 1 L 1 N v d X J j Z T w v S X R l b V B h d G g + P C 9 J d G V t T G 9 j Y X R p b 2 4 + P F N 0 Y W J s Z U V u d H J p Z X M g L z 4 8 L 0 l 0 Z W 0 + P E l 0 Z W 0 + P E l 0 Z W 1 M b 2 N h d G l v b j 4 8 S X R l b V R 5 c G U + R m 9 y b X V s Y T w v S X R l b V R 5 c G U + P E l 0 Z W 1 Q Y X R o P l N l Y 3 R p b 2 4 x L 1 B h Z 2 U w M j U v U G F n Z T E 8 L 0 l 0 Z W 1 Q Y X R o P j w v S X R l b U x v Y 2 F 0 a W 9 u P j x T d G F i b G V F b n R y a W V z I C 8 + P C 9 J d G V t P j x J d G V t P j x J d G V t T G 9 j Y X R p b 2 4 + P E l 0 Z W 1 U e X B l P k Z v c m 1 1 b G E 8 L 0 l 0 Z W 1 U e X B l P j x J d G V t U G F 0 a D 5 T Z W N 0 a W 9 u M S 9 Q Y W d l M D I 0 P C 9 J d G V t U G F 0 a D 4 8 L 0 l 0 Z W 1 M b 2 N h d G l v b j 4 8 U 3 R h Y m x l R W 5 0 c m l l c z 4 8 R W 5 0 c n k g V H l w Z T 0 i S X N Q c m l 2 Y X R l I i B W Y W x 1 Z T 0 i b D A i I C 8 + P E V u d H J 5 I F R 5 c G U 9 I l F 1 Z X J 5 S U Q i I F Z h b H V l P S J z Y z h l M j k 3 Y m Q t Y W J k M i 0 0 O T J h L T g 3 Y z I t N m Z h Y 2 M 1 N m M 3 M j F k I i A v P j x F b n R y e S B U e X B l P S J G a W x s R W 5 h Y m x l Z C I g V m F s d W U 9 I m w w I i A v P j x F b n R y e S B U e X B l P S J G a W x s T 2 J q Z W N 0 V H l w Z S I g V m F s d W U 9 I n N D b 2 5 u Z W N 0 a W 9 u T 2 5 s e S I g L z 4 8 R W 5 0 c n k g V H l w Z T 0 i R m l s b F R v R G F 0 Y U 1 v Z G V s R W 5 h Y m x l Z C I g V m F s d W U 9 I m w x I i A v P j x F b n R y e S B U e X B l P S J C d W Z m Z X J O Z X h 0 U m V m c m V z a C I g V m F s d W U 9 I m w x I i A v P j x F b n R y e S B U e X B l P S J S Z X N 1 b H R U e X B l I i B W Y W x 1 Z T 0 i c 1 R h Y m x l I i A v P j x F b n R y e S B U e X B l P S J O Y W 1 l V X B k Y X R l Z E F m d G V y R m l s b C I g V m F s d W U 9 I m w w I i A v P j x F b n R y e S B U e X B l P S J G a W x s Z W R D b 2 1 w b G V 0 Z V J l c 3 V s d F R v V 2 9 y a 3 N o Z W V 0 I i B W Y W x 1 Z T 0 i b D A i I C 8 + P E V u d H J 5 I F R 5 c G U 9 I k F k Z G V k V G 9 E Y X R h T W 9 k Z W w i I F Z h b H V l P S J s M S I g L z 4 8 R W 5 0 c n k g V H l w Z T 0 i R m l s b E N v d W 5 0 I i B W Y W x 1 Z T 0 i b D M 5 I i A v P j x F b n R y e S B U e X B l P S J G a W x s R X J y b 3 J D b 2 R l I i B W Y W x 1 Z T 0 i c 1 V u a 2 5 v d 2 4 i I C 8 + P E V u d H J 5 I F R 5 c G U 9 I k Z p b G x F c n J v c k N v d W 5 0 I i B W Y W x 1 Z T 0 i b D A i I C 8 + P E V u d H J 5 I F R 5 c G U 9 I k Z p b G x M Y X N 0 V X B k Y X R l Z C I g V m F s d W U 9 I m Q y M D I 1 L T A 4 L T I x V D E x O j E 1 O j M z L j M 5 O D A 0 N T R a I i A v P j x F b n R y e S B U e X B l P S J G a W x s Q 2 9 s d W 1 u V H l w Z X M i I F Z h b H V l P S J z Q m d Z R 0 J n T U R B d 0 1 E Q X c 9 P S I g L z 4 8 R W 5 0 c n k g V H l w Z T 0 i R m l s b E N v b H V t b k 5 h b W V z I i B W Y W x 1 Z T 0 i c 1 s m c X V v d D t D b 2 x 1 b W 4 x J n F 1 b 3 Q 7 L C Z x d W 9 0 O 0 N v b H V t b j I m c X V v d D s s J n F 1 b 3 Q 7 Q 2 9 s d W 1 u M y Z x d W 9 0 O y w m c X V v d D t D b 2 x 1 b W 4 0 J n F 1 b 3 Q 7 L C Z x d W 9 0 O 0 N v b H V t b j U m c X V v d D s s J n F 1 b 3 Q 7 Q 2 9 s d W 1 u N i Z x d W 9 0 O y w m c X V v d D t D b 2 x 1 b W 4 3 J n F 1 b 3 Q 7 L C Z x d W 9 0 O 0 N v b H V t b j g m c X V v d D s s J n F 1 b 3 Q 7 Q 2 9 s d W 1 u O S Z x d W 9 0 O y w m c X V v d D t D b 2 x 1 b W 4 x M C Z x d W 9 0 O 1 0 i I C 8 + P E V u d H J 5 I F R 5 c G U 9 I k Z p b G x T d G F 0 d X M i I F Z h b H V l P S J z Q 2 9 t c G x l d G U i I C 8 + P E V u d H J 5 I F R 5 c G U 9 I l J l b G F 0 a W 9 u c 2 h p c E l u Z m 9 D b 2 5 0 Y W l u Z X I i I F Z h b H V l P S J z e y Z x d W 9 0 O 2 N v b H V t b k N v d W 5 0 J n F 1 b 3 Q 7 O j E w L C Z x d W 9 0 O 2 t l e U N v b H V t b k 5 h b W V z J n F 1 b 3 Q 7 O l t d L C Z x d W 9 0 O 3 F 1 Z X J 5 U m V s Y X R p b 2 5 z a G l w c y Z x d W 9 0 O z p b X S w m c X V v d D t j b 2 x 1 b W 5 J Z G V u d G l 0 a W V z J n F 1 b 3 Q 7 O l s m c X V v d D t T Z W N 0 a W 9 u M S 9 Q Y W d l M D I 0 L 0 N o Y W 5 n Z W Q g V H l w Z S 5 7 Q 2 9 s d W 1 u M S w w f S Z x d W 9 0 O y w m c X V v d D t T Z W N 0 a W 9 u M S 9 Q Y W d l M D I 0 L 0 N o Y W 5 n Z W Q g V H l w Z S 5 7 Q 2 9 s d W 1 u M i w x f S Z x d W 9 0 O y w m c X V v d D t T Z W N 0 a W 9 u M S 9 Q Y W d l M D I 0 L 0 N o Y W 5 n Z W Q g V H l w Z S 5 7 Q 2 9 s d W 1 u M y w y f S Z x d W 9 0 O y w m c X V v d D t T Z W N 0 a W 9 u M S 9 Q Y W d l M D I 0 L 0 N o Y W 5 n Z W Q g V H l w Z S 5 7 Q 2 9 s d W 1 u N C w z f S Z x d W 9 0 O y w m c X V v d D t T Z W N 0 a W 9 u M S 9 Q Y W d l M D I 0 L 0 N o Y W 5 n Z W Q g V H l w Z S 5 7 Q 2 9 s d W 1 u N S w 0 f S Z x d W 9 0 O y w m c X V v d D t T Z W N 0 a W 9 u M S 9 Q Y W d l M D I 0 L 0 N o Y W 5 n Z W Q g V H l w Z S 5 7 Q 2 9 s d W 1 u N i w 1 f S Z x d W 9 0 O y w m c X V v d D t T Z W N 0 a W 9 u M S 9 Q Y W d l M D I 0 L 0 N o Y W 5 n Z W Q g V H l w Z S 5 7 Q 2 9 s d W 1 u N y w 2 f S Z x d W 9 0 O y w m c X V v d D t T Z W N 0 a W 9 u M S 9 Q Y W d l M D I 0 L 0 N o Y W 5 n Z W Q g V H l w Z S 5 7 Q 2 9 s d W 1 u O C w 3 f S Z x d W 9 0 O y w m c X V v d D t T Z W N 0 a W 9 u M S 9 Q Y W d l M D I 0 L 0 N o Y W 5 n Z W Q g V H l w Z S 5 7 Q 2 9 s d W 1 u O S w 4 f S Z x d W 9 0 O y w m c X V v d D t T Z W N 0 a W 9 u M S 9 Q Y W d l M D I 0 L 0 N o Y W 5 n Z W Q g V H l w Z S 5 7 Q 2 9 s d W 1 u M T A s O X 0 m c X V v d D t d L C Z x d W 9 0 O 0 N v b H V t b k N v d W 5 0 J n F 1 b 3 Q 7 O j E w L C Z x d W 9 0 O 0 t l e U N v b H V t b k 5 h b W V z J n F 1 b 3 Q 7 O l t d L C Z x d W 9 0 O 0 N v b H V t b k l k Z W 5 0 a X R p Z X M m c X V v d D s 6 W y Z x d W 9 0 O 1 N l Y 3 R p b 2 4 x L 1 B h Z 2 U w M j Q v Q 2 h h b m d l Z C B U e X B l L n t D b 2 x 1 b W 4 x L D B 9 J n F 1 b 3 Q 7 L C Z x d W 9 0 O 1 N l Y 3 R p b 2 4 x L 1 B h Z 2 U w M j Q v Q 2 h h b m d l Z C B U e X B l L n t D b 2 x 1 b W 4 y L D F 9 J n F 1 b 3 Q 7 L C Z x d W 9 0 O 1 N l Y 3 R p b 2 4 x L 1 B h Z 2 U w M j Q v Q 2 h h b m d l Z C B U e X B l L n t D b 2 x 1 b W 4 z L D J 9 J n F 1 b 3 Q 7 L C Z x d W 9 0 O 1 N l Y 3 R p b 2 4 x L 1 B h Z 2 U w M j Q v Q 2 h h b m d l Z C B U e X B l L n t D b 2 x 1 b W 4 0 L D N 9 J n F 1 b 3 Q 7 L C Z x d W 9 0 O 1 N l Y 3 R p b 2 4 x L 1 B h Z 2 U w M j Q v Q 2 h h b m d l Z C B U e X B l L n t D b 2 x 1 b W 4 1 L D R 9 J n F 1 b 3 Q 7 L C Z x d W 9 0 O 1 N l Y 3 R p b 2 4 x L 1 B h Z 2 U w M j Q v Q 2 h h b m d l Z C B U e X B l L n t D b 2 x 1 b W 4 2 L D V 9 J n F 1 b 3 Q 7 L C Z x d W 9 0 O 1 N l Y 3 R p b 2 4 x L 1 B h Z 2 U w M j Q v Q 2 h h b m d l Z C B U e X B l L n t D b 2 x 1 b W 4 3 L D Z 9 J n F 1 b 3 Q 7 L C Z x d W 9 0 O 1 N l Y 3 R p b 2 4 x L 1 B h Z 2 U w M j Q v Q 2 h h b m d l Z C B U e X B l L n t D b 2 x 1 b W 4 4 L D d 9 J n F 1 b 3 Q 7 L C Z x d W 9 0 O 1 N l Y 3 R p b 2 4 x L 1 B h Z 2 U w M j Q v Q 2 h h b m d l Z C B U e X B l L n t D b 2 x 1 b W 4 5 L D h 9 J n F 1 b 3 Q 7 L C Z x d W 9 0 O 1 N l Y 3 R p b 2 4 x L 1 B h Z 2 U w M j Q v Q 2 h h b m d l Z C B U e X B l L n t D b 2 x 1 b W 4 x M C w 5 f S Z x d W 9 0 O 1 0 s J n F 1 b 3 Q 7 U m V s Y X R p b 2 5 z a G l w S W 5 m b y Z x d W 9 0 O z p b X X 0 i I C 8 + P C 9 T d G F i b G V F b n R y a W V z P j w v S X R l b T 4 8 S X R l b T 4 8 S X R l b U x v Y 2 F 0 a W 9 u P j x J d G V t V H l w Z T 5 G b 3 J t d W x h P C 9 J d G V t V H l w Z T 4 8 S X R l b V B h d G g + U 2 V j d G l v b j E v U G F n Z T A y N C 9 T b 3 V y Y 2 U 8 L 0 l 0 Z W 1 Q Y X R o P j w v S X R l b U x v Y 2 F 0 a W 9 u P j x T d G F i b G V F b n R y a W V z I C 8 + P C 9 J d G V t P j x J d G V t P j x J d G V t T G 9 j Y X R p b 2 4 + P E l 0 Z W 1 U e X B l P k Z v c m 1 1 b G E 8 L 0 l 0 Z W 1 U e X B l P j x J d G V t U G F 0 a D 5 T Z W N 0 a W 9 u M S 9 Q Y W d l M D I 0 L 1 B h Z 2 U x P C 9 J d G V t U G F 0 a D 4 8 L 0 l 0 Z W 1 M b 2 N h d G l v b j 4 8 U 3 R h Y m x l R W 5 0 c m l l c y A v P j w v S X R l b T 4 8 S X R l b T 4 8 S X R l b U x v Y 2 F 0 a W 9 u P j x J d G V t V H l w Z T 5 G b 3 J t d W x h P C 9 J d G V t V H l w Z T 4 8 S X R l b V B h d G g + U 2 V j d G l v b j E v U G F n Z T A y M z w v S X R l b V B h d G g + P C 9 J d G V t T G 9 j Y X R p b 2 4 + P F N 0 Y W J s Z U V u d H J p Z X M + P E V u d H J 5 I F R 5 c G U 9 I k l z U H J p d m F 0 Z S I g V m F s d W U 9 I m w w I i A v P j x F b n R y e S B U e X B l P S J R d W V y e U l E I i B W Y W x 1 Z T 0 i c 2 I 1 N 2 I z M z I w L T I 2 N j I t N G E x O C 0 4 N m Y 3 L T I 1 N W Y 4 M T E 3 Y T M 3 M S I g L z 4 8 R W 5 0 c n k g V H l w Z T 0 i R m l s b E V u Y W J s Z W Q i I F Z h b H V l P S J s M C I g L z 4 8 R W 5 0 c n k g V H l w Z T 0 i R m l s b E 9 i a m V j d F R 5 c G U i I F Z h b H V l P S J z Q 2 9 u b m V j d G l v b k 9 u b H k i I C 8 + P E V u d H J 5 I F R 5 c G U 9 I k Z p b G x U b 0 R h d G F N b 2 R l b E V u Y W J s Z W Q i I F Z h b H V l P S J s M S I g L z 4 8 R W 5 0 c n k g V H l w Z T 0 i Q n V m Z m V y T m V 4 d F J l Z n J l c 2 g i I F Z h b H V l P S J s M S I g L z 4 8 R W 5 0 c n k g V H l w Z T 0 i U m V z d W x 0 V H l w Z S I g V m F s d W U 9 I n N U Y W J s Z S I g L z 4 8 R W 5 0 c n k g V H l w Z T 0 i T m F t Z V V w Z G F 0 Z W R B Z n R l c k Z p b G w i I F Z h b H V l P S J s M C I g L z 4 8 R W 5 0 c n k g V H l w Z T 0 i R m l s b G V k Q 2 9 t c G x l d G V S Z X N 1 b H R U b 1 d v c m t z a G V l d C I g V m F s d W U 9 I m w w I i A v P j x F b n R y e S B U e X B l P S J B Z G R l Z F R v R G F 0 Y U 1 v Z G V s I i B W Y W x 1 Z T 0 i b D E i I C 8 + P E V u d H J 5 I F R 5 c G U 9 I k Z p b G x D b 3 V u d C I g V m F s d W U 9 I m w z N y I g L z 4 8 R W 5 0 c n k g V H l w Z T 0 i R m l s b E V y c m 9 y Q 2 9 k Z S I g V m F s d W U 9 I n N V b m t u b 3 d u I i A v P j x F b n R y e S B U e X B l P S J G a W x s R X J y b 3 J D b 3 V u d C I g V m F s d W U 9 I m w w I i A v P j x F b n R y e S B U e X B l P S J G a W x s T G F z d F V w Z G F 0 Z W Q i I F Z h b H V l P S J k M j A y N S 0 w O C 0 y M V Q x M T o x N T o z M y 4 0 M D M 4 M T I w W i I g L z 4 8 R W 5 0 c n k g V H l w Z T 0 i R m l s b E N v b H V t b l R 5 c G V z I i B W Y W x 1 Z T 0 i c 0 J n W U d C Z 0 1 E Q X d N R E F 3 P T 0 i I C 8 + P E V u d H J 5 I F R 5 c G U 9 I k Z p b G x D b 2 x 1 b W 5 O Y W 1 l c y I g V m F s d W U 9 I n N b J n F 1 b 3 Q 7 Q 2 9 s d W 1 u M S Z x d W 9 0 O y w m c X V v d D t D b 2 x 1 b W 4 y J n F 1 b 3 Q 7 L C Z x d W 9 0 O 0 N v b H V t b j M m c X V v d D s s J n F 1 b 3 Q 7 Q 2 9 s d W 1 u N C Z x d W 9 0 O y w m c X V v d D t D b 2 x 1 b W 4 1 J n F 1 b 3 Q 7 L C Z x d W 9 0 O 0 N v b H V t b j Y m c X V v d D s s J n F 1 b 3 Q 7 Q 2 9 s d W 1 u N y Z x d W 9 0 O y w m c X V v d D t D b 2 x 1 b W 4 4 J n F 1 b 3 Q 7 L C Z x d W 9 0 O 0 N v b H V t b j k m c X V v d D s s J n F 1 b 3 Q 7 Q 2 9 s d W 1 u M T A m c X V v d D t d I i A v P j x F b n R y e S B U e X B l P S J G a W x s U 3 R h d H V z I i B W Y W x 1 Z T 0 i c 0 N v b X B s Z X R l I i A v P j x F b n R y e S B U e X B l P S J S Z W x h d G l v b n N o a X B J b m Z v Q 2 9 u d G F p b m V y I i B W Y W x 1 Z T 0 i c 3 s m c X V v d D t j b 2 x 1 b W 5 D b 3 V u d C Z x d W 9 0 O z o x M C w m c X V v d D t r Z X l D b 2 x 1 b W 5 O Y W 1 l c y Z x d W 9 0 O z p b X S w m c X V v d D t x d W V y e V J l b G F 0 a W 9 u c 2 h p c H M m c X V v d D s 6 W 1 0 s J n F 1 b 3 Q 7 Y 2 9 s d W 1 u S W R l b n R p d G l l c y Z x d W 9 0 O z p b J n F 1 b 3 Q 7 U 2 V j d G l v b j E v U G F n Z T A y M y 9 D a G F u Z 2 V k I F R 5 c G U u e 0 N v b H V t b j E s M H 0 m c X V v d D s s J n F 1 b 3 Q 7 U 2 V j d G l v b j E v U G F n Z T A y M y 9 D a G F u Z 2 V k I F R 5 c G U u e 0 N v b H V t b j I s M X 0 m c X V v d D s s J n F 1 b 3 Q 7 U 2 V j d G l v b j E v U G F n Z T A y M y 9 D a G F u Z 2 V k I F R 5 c G U u e 0 N v b H V t b j M s M n 0 m c X V v d D s s J n F 1 b 3 Q 7 U 2 V j d G l v b j E v U G F n Z T A y M y 9 D a G F u Z 2 V k I F R 5 c G U u e 0 N v b H V t b j Q s M 3 0 m c X V v d D s s J n F 1 b 3 Q 7 U 2 V j d G l v b j E v U G F n Z T A y M y 9 D a G F u Z 2 V k I F R 5 c G U u e 0 N v b H V t b j U s N H 0 m c X V v d D s s J n F 1 b 3 Q 7 U 2 V j d G l v b j E v U G F n Z T A y M y 9 D a G F u Z 2 V k I F R 5 c G U u e 0 N v b H V t b j Y s N X 0 m c X V v d D s s J n F 1 b 3 Q 7 U 2 V j d G l v b j E v U G F n Z T A y M y 9 D a G F u Z 2 V k I F R 5 c G U u e 0 N v b H V t b j c s N n 0 m c X V v d D s s J n F 1 b 3 Q 7 U 2 V j d G l v b j E v U G F n Z T A y M y 9 D a G F u Z 2 V k I F R 5 c G U u e 0 N v b H V t b j g s N 3 0 m c X V v d D s s J n F 1 b 3 Q 7 U 2 V j d G l v b j E v U G F n Z T A y M y 9 D a G F u Z 2 V k I F R 5 c G U u e 0 N v b H V t b j k s O H 0 m c X V v d D s s J n F 1 b 3 Q 7 U 2 V j d G l v b j E v U G F n Z T A y M y 9 D a G F u Z 2 V k I F R 5 c G U u e 0 N v b H V t b j E w L D l 9 J n F 1 b 3 Q 7 X S w m c X V v d D t D b 2 x 1 b W 5 D b 3 V u d C Z x d W 9 0 O z o x M C w m c X V v d D t L Z X l D b 2 x 1 b W 5 O Y W 1 l c y Z x d W 9 0 O z p b X S w m c X V v d D t D b 2 x 1 b W 5 J Z G V u d G l 0 a W V z J n F 1 b 3 Q 7 O l s m c X V v d D t T Z W N 0 a W 9 u M S 9 Q Y W d l M D I z L 0 N o Y W 5 n Z W Q g V H l w Z S 5 7 Q 2 9 s d W 1 u M S w w f S Z x d W 9 0 O y w m c X V v d D t T Z W N 0 a W 9 u M S 9 Q Y W d l M D I z L 0 N o Y W 5 n Z W Q g V H l w Z S 5 7 Q 2 9 s d W 1 u M i w x f S Z x d W 9 0 O y w m c X V v d D t T Z W N 0 a W 9 u M S 9 Q Y W d l M D I z L 0 N o Y W 5 n Z W Q g V H l w Z S 5 7 Q 2 9 s d W 1 u M y w y f S Z x d W 9 0 O y w m c X V v d D t T Z W N 0 a W 9 u M S 9 Q Y W d l M D I z L 0 N o Y W 5 n Z W Q g V H l w Z S 5 7 Q 2 9 s d W 1 u N C w z f S Z x d W 9 0 O y w m c X V v d D t T Z W N 0 a W 9 u M S 9 Q Y W d l M D I z L 0 N o Y W 5 n Z W Q g V H l w Z S 5 7 Q 2 9 s d W 1 u N S w 0 f S Z x d W 9 0 O y w m c X V v d D t T Z W N 0 a W 9 u M S 9 Q Y W d l M D I z L 0 N o Y W 5 n Z W Q g V H l w Z S 5 7 Q 2 9 s d W 1 u N i w 1 f S Z x d W 9 0 O y w m c X V v d D t T Z W N 0 a W 9 u M S 9 Q Y W d l M D I z L 0 N o Y W 5 n Z W Q g V H l w Z S 5 7 Q 2 9 s d W 1 u N y w 2 f S Z x d W 9 0 O y w m c X V v d D t T Z W N 0 a W 9 u M S 9 Q Y W d l M D I z L 0 N o Y W 5 n Z W Q g V H l w Z S 5 7 Q 2 9 s d W 1 u O C w 3 f S Z x d W 9 0 O y w m c X V v d D t T Z W N 0 a W 9 u M S 9 Q Y W d l M D I z L 0 N o Y W 5 n Z W Q g V H l w Z S 5 7 Q 2 9 s d W 1 u O S w 4 f S Z x d W 9 0 O y w m c X V v d D t T Z W N 0 a W 9 u M S 9 Q Y W d l M D I z L 0 N o Y W 5 n Z W Q g V H l w Z S 5 7 Q 2 9 s d W 1 u M T A s O X 0 m c X V v d D t d L C Z x d W 9 0 O 1 J l b G F 0 a W 9 u c 2 h p c E l u Z m 8 m c X V v d D s 6 W 1 1 9 I i A v P j w v U 3 R h Y m x l R W 5 0 c m l l c z 4 8 L 0 l 0 Z W 0 + P E l 0 Z W 0 + P E l 0 Z W 1 M b 2 N h d G l v b j 4 8 S X R l b V R 5 c G U + R m 9 y b X V s Y T w v S X R l b V R 5 c G U + P E l 0 Z W 1 Q Y X R o P l N l Y 3 R p b 2 4 x L 1 B h Z 2 U w M j M v U 2 9 1 c m N l P C 9 J d G V t U G F 0 a D 4 8 L 0 l 0 Z W 1 M b 2 N h d G l v b j 4 8 U 3 R h Y m x l R W 5 0 c m l l c y A v P j w v S X R l b T 4 8 S X R l b T 4 8 S X R l b U x v Y 2 F 0 a W 9 u P j x J d G V t V H l w Z T 5 G b 3 J t d W x h P C 9 J d G V t V H l w Z T 4 8 S X R l b V B h d G g + U 2 V j d G l v b j E v U G F n Z T A y M y 9 Q Y W d l M T w v S X R l b V B h d G g + P C 9 J d G V t T G 9 j Y X R p b 2 4 + P F N 0 Y W J s Z U V u d H J p Z X M g L z 4 8 L 0 l 0 Z W 0 + P E l 0 Z W 0 + P E l 0 Z W 1 M b 2 N h d G l v b j 4 8 S X R l b V R 5 c G U + R m 9 y b X V s Y T w v S X R l b V R 5 c G U + P E l 0 Z W 1 Q Y X R o P l N l Y 3 R p b 2 4 x L 1 B h Z 2 U w M j I 8 L 0 l 0 Z W 1 Q Y X R o P j w v S X R l b U x v Y 2 F 0 a W 9 u P j x T d G F i b G V F b n R y a W V z P j x F b n R y e S B U e X B l P S J J c 1 B y a X Z h d G U i I F Z h b H V l P S J s M C I g L z 4 8 R W 5 0 c n k g V H l w Z T 0 i U X V l c n l J R C I g V m F s d W U 9 I n N l N T k 1 N j I x N S 0 1 Z W N m L T R j N G Q t Y T l m N i 1 j O G M 3 N m N k Y 2 N i Y W I i I C 8 + P E V u d H J 5 I F R 5 c G U 9 I k Z p b G x F b m F i b G V k I i B W Y W x 1 Z T 0 i b D A i I C 8 + P E V u d H J 5 I F R 5 c G U 9 I k Z p b G x P Y m p l Y 3 R U e X B l I i B W Y W x 1 Z T 0 i c 0 N v b m 5 l Y 3 R p b 2 5 P b m x 5 I i A v P j x F b n R y e S B U e X B l P S J G a W x s V G 9 E Y X R h T W 9 k Z W x F b m F i b G V k I i B W Y W x 1 Z T 0 i b D E i I C 8 + P E V u d H J 5 I F R 5 c G U 9 I k J 1 Z m Z l c k 5 l e H R S Z W Z y Z X N o I i B W Y W x 1 Z T 0 i b D E i I C 8 + P E V u d H J 5 I F R 5 c G U 9 I l J l c 3 V s d F R 5 c G U i I F Z h b H V l P S J z V G F i b G U i I C 8 + P E V u d H J 5 I F R 5 c G U 9 I k 5 h b W V V c G R h d G V k Q W Z 0 Z X J G a W x s I i B W Y W x 1 Z T 0 i b D A i I C 8 + P E V u d H J 5 I F R 5 c G U 9 I k Z p b G x l Z E N v b X B s Z X R l U m V z d W x 0 V G 9 X b 3 J r c 2 h l Z X Q i I F Z h b H V l P S J s M C I g L z 4 8 R W 5 0 c n k g V H l w Z T 0 i Q W R k Z W R U b 0 R h d G F N b 2 R l b C I g V m F s d W U 9 I m w x I i A v P j x F b n R y e S B U e X B l P S J G a W x s Q 2 9 1 b n Q i I F Z h b H V l P S J s M z Q i I C 8 + P E V u d H J 5 I F R 5 c G U 9 I k Z p b G x F c n J v c k N v Z G U i I F Z h b H V l P S J z V W 5 r b m 9 3 b i I g L z 4 8 R W 5 0 c n k g V H l w Z T 0 i R m l s b E V y c m 9 y Q 2 9 1 b n Q i I F Z h b H V l P S J s M C I g L z 4 8 R W 5 0 c n k g V H l w Z T 0 i R m l s b E x h c 3 R V c G R h d G V k I i B W Y W x 1 Z T 0 i Z D I w M j U t M D g t M j F U M T E 6 M T U 6 M z M u N D E 5 N D g w M V o i I C 8 + P E V u d H J 5 I F R 5 c G U 9 I k Z p b G x D b 2 x 1 b W 5 U e X B l c y I g V m F s d W U 9 I n N C Z 1 l H Q m d Z R 0 J n W U d C Z z 0 9 I i A v P j x F b n R y e S B U e X B l P S J G a W x s Q 2 9 s d W 1 u T m F t Z X M i I F Z h b H V l P S J z W y Z x d W 9 0 O 0 N v b H V t b j E m c X V v d D s s J n F 1 b 3 Q 7 Q 2 9 s d W 1 u M i Z x d W 9 0 O y w m c X V v d D t D b 2 x 1 b W 4 z J n F 1 b 3 Q 7 L C Z x d W 9 0 O 0 N v b H V t b j Q m c X V v d D s s J n F 1 b 3 Q 7 Q 2 9 s d W 1 u N S Z x d W 9 0 O y w m c X V v d D t D b 2 x 1 b W 4 2 J n F 1 b 3 Q 7 L C Z x d W 9 0 O 0 N v b H V t b j c m c X V v d D s s J n F 1 b 3 Q 7 Q 2 9 s d W 1 u O C Z x d W 9 0 O y w m c X V v d D t D b 2 x 1 b W 4 5 J n F 1 b 3 Q 7 L C Z x d W 9 0 O 0 N v b H V t b j E w J n F 1 b 3 Q 7 X S I g L z 4 8 R W 5 0 c n k g V H l w Z T 0 i R m l s b F N 0 Y X R 1 c y I g V m F s d W U 9 I n N D b 2 1 w b G V 0 Z S I g L z 4 8 R W 5 0 c n k g V H l w Z T 0 i U m V s Y X R p b 2 5 z a G l w S W 5 m b 0 N v b n R h a W 5 l c i I g V m F s d W U 9 I n N 7 J n F 1 b 3 Q 7 Y 2 9 s d W 1 u Q 2 9 1 b n Q m c X V v d D s 6 M T A s J n F 1 b 3 Q 7 a 2 V 5 Q 2 9 s d W 1 u T m F t Z X M m c X V v d D s 6 W 1 0 s J n F 1 b 3 Q 7 c X V l c n l S Z W x h d G l v b n N o a X B z J n F 1 b 3 Q 7 O l t d L C Z x d W 9 0 O 2 N v b H V t b k l k Z W 5 0 a X R p Z X M m c X V v d D s 6 W y Z x d W 9 0 O 1 N l Y 3 R p b 2 4 x L 1 B h Z 2 U w M j I v Q 2 h h b m d l Z C B U e X B l L n t D b 2 x 1 b W 4 x L D B 9 J n F 1 b 3 Q 7 L C Z x d W 9 0 O 1 N l Y 3 R p b 2 4 x L 1 B h Z 2 U w M j I v Q 2 h h b m d l Z C B U e X B l L n t D b 2 x 1 b W 4 y L D F 9 J n F 1 b 3 Q 7 L C Z x d W 9 0 O 1 N l Y 3 R p b 2 4 x L 1 B h Z 2 U w M j I v Q 2 h h b m d l Z C B U e X B l L n t D b 2 x 1 b W 4 z L D J 9 J n F 1 b 3 Q 7 L C Z x d W 9 0 O 1 N l Y 3 R p b 2 4 x L 1 B h Z 2 U w M j I v Q 2 h h b m d l Z C B U e X B l L n t D b 2 x 1 b W 4 0 L D N 9 J n F 1 b 3 Q 7 L C Z x d W 9 0 O 1 N l Y 3 R p b 2 4 x L 1 B h Z 2 U w M j I v Q 2 h h b m d l Z C B U e X B l L n t D b 2 x 1 b W 4 1 L D R 9 J n F 1 b 3 Q 7 L C Z x d W 9 0 O 1 N l Y 3 R p b 2 4 x L 1 B h Z 2 U w M j I v Q 2 h h b m d l Z C B U e X B l L n t D b 2 x 1 b W 4 2 L D V 9 J n F 1 b 3 Q 7 L C Z x d W 9 0 O 1 N l Y 3 R p b 2 4 x L 1 B h Z 2 U w M j I v Q 2 h h b m d l Z C B U e X B l L n t D b 2 x 1 b W 4 3 L D Z 9 J n F 1 b 3 Q 7 L C Z x d W 9 0 O 1 N l Y 3 R p b 2 4 x L 1 B h Z 2 U w M j I v Q 2 h h b m d l Z C B U e X B l L n t D b 2 x 1 b W 4 4 L D d 9 J n F 1 b 3 Q 7 L C Z x d W 9 0 O 1 N l Y 3 R p b 2 4 x L 1 B h Z 2 U w M j I v Q 2 h h b m d l Z C B U e X B l L n t D b 2 x 1 b W 4 5 L D h 9 J n F 1 b 3 Q 7 L C Z x d W 9 0 O 1 N l Y 3 R p b 2 4 x L 1 B h Z 2 U w M j I v Q 2 h h b m d l Z C B U e X B l L n t D b 2 x 1 b W 4 x M C w 5 f S Z x d W 9 0 O 1 0 s J n F 1 b 3 Q 7 Q 2 9 s d W 1 u Q 2 9 1 b n Q m c X V v d D s 6 M T A s J n F 1 b 3 Q 7 S 2 V 5 Q 2 9 s d W 1 u T m F t Z X M m c X V v d D s 6 W 1 0 s J n F 1 b 3 Q 7 Q 2 9 s d W 1 u S W R l b n R p d G l l c y Z x d W 9 0 O z p b J n F 1 b 3 Q 7 U 2 V j d G l v b j E v U G F n Z T A y M i 9 D a G F u Z 2 V k I F R 5 c G U u e 0 N v b H V t b j E s M H 0 m c X V v d D s s J n F 1 b 3 Q 7 U 2 V j d G l v b j E v U G F n Z T A y M i 9 D a G F u Z 2 V k I F R 5 c G U u e 0 N v b H V t b j I s M X 0 m c X V v d D s s J n F 1 b 3 Q 7 U 2 V j d G l v b j E v U G F n Z T A y M i 9 D a G F u Z 2 V k I F R 5 c G U u e 0 N v b H V t b j M s M n 0 m c X V v d D s s J n F 1 b 3 Q 7 U 2 V j d G l v b j E v U G F n Z T A y M i 9 D a G F u Z 2 V k I F R 5 c G U u e 0 N v b H V t b j Q s M 3 0 m c X V v d D s s J n F 1 b 3 Q 7 U 2 V j d G l v b j E v U G F n Z T A y M i 9 D a G F u Z 2 V k I F R 5 c G U u e 0 N v b H V t b j U s N H 0 m c X V v d D s s J n F 1 b 3 Q 7 U 2 V j d G l v b j E v U G F n Z T A y M i 9 D a G F u Z 2 V k I F R 5 c G U u e 0 N v b H V t b j Y s N X 0 m c X V v d D s s J n F 1 b 3 Q 7 U 2 V j d G l v b j E v U G F n Z T A y M i 9 D a G F u Z 2 V k I F R 5 c G U u e 0 N v b H V t b j c s N n 0 m c X V v d D s s J n F 1 b 3 Q 7 U 2 V j d G l v b j E v U G F n Z T A y M i 9 D a G F u Z 2 V k I F R 5 c G U u e 0 N v b H V t b j g s N 3 0 m c X V v d D s s J n F 1 b 3 Q 7 U 2 V j d G l v b j E v U G F n Z T A y M i 9 D a G F u Z 2 V k I F R 5 c G U u e 0 N v b H V t b j k s O H 0 m c X V v d D s s J n F 1 b 3 Q 7 U 2 V j d G l v b j E v U G F n Z T A y M i 9 D a G F u Z 2 V k I F R 5 c G U u e 0 N v b H V t b j E w L D l 9 J n F 1 b 3 Q 7 X S w m c X V v d D t S Z W x h d G l v b n N o a X B J b m Z v J n F 1 b 3 Q 7 O l t d f S I g L z 4 8 L 1 N 0 Y W J s Z U V u d H J p Z X M + P C 9 J d G V t P j x J d G V t P j x J d G V t T G 9 j Y X R p b 2 4 + P E l 0 Z W 1 U e X B l P k Z v c m 1 1 b G E 8 L 0 l 0 Z W 1 U e X B l P j x J d G V t U G F 0 a D 5 T Z W N 0 a W 9 u M S 9 Q Y W d l M D I y L 1 N v d X J j Z T w v S X R l b V B h d G g + P C 9 J d G V t T G 9 j Y X R p b 2 4 + P F N 0 Y W J s Z U V u d H J p Z X M g L z 4 8 L 0 l 0 Z W 0 + P E l 0 Z W 0 + P E l 0 Z W 1 M b 2 N h d G l v b j 4 8 S X R l b V R 5 c G U + R m 9 y b X V s Y T w v S X R l b V R 5 c G U + P E l 0 Z W 1 Q Y X R o P l N l Y 3 R p b 2 4 x L 1 B h Z 2 U w M j I v U G F n Z T E 8 L 0 l 0 Z W 1 Q Y X R o P j w v S X R l b U x v Y 2 F 0 a W 9 u P j x T d G F i b G V F b n R y a W V z I C 8 + P C 9 J d G V t P j x J d G V t P j x J d G V t T G 9 j Y X R p b 2 4 + P E l 0 Z W 1 U e X B l P k Z v c m 1 1 b G E 8 L 0 l 0 Z W 1 U e X B l P j x J d G V t U G F 0 a D 5 T Z W N 0 a W 9 u M S 9 Q Y W d l M D I x P C 9 J d G V t U G F 0 a D 4 8 L 0 l 0 Z W 1 M b 2 N h d G l v b j 4 8 U 3 R h Y m x l R W 5 0 c m l l c z 4 8 R W 5 0 c n k g V H l w Z T 0 i S X N Q c m l 2 Y X R l I i B W Y W x 1 Z T 0 i b D A i I C 8 + P E V u d H J 5 I F R 5 c G U 9 I l F 1 Z X J 5 S U Q i I F Z h b H V l P S J z M 2 J k O D M y N m M t O T c 2 Z C 0 0 N D A y L W E x O T I t Z j I z M D g 1 N z U y Z W U x I i A v P j x F b n R y e S B U e X B l P S J G a W x s R W 5 h Y m x l Z C I g V m F s d W U 9 I m w w I i A v P j x F b n R y e S B U e X B l P S J G a W x s T 2 J q Z W N 0 V H l w Z S I g V m F s d W U 9 I n N D b 2 5 u Z W N 0 a W 9 u T 2 5 s e S I g L z 4 8 R W 5 0 c n k g V H l w Z T 0 i R m l s b F R v R G F 0 Y U 1 v Z G V s R W 5 h Y m x l Z C I g V m F s d W U 9 I m w x I i A v P j x F b n R y e S B U e X B l P S J C d W Z m Z X J O Z X h 0 U m V m c m V z a C I g V m F s d W U 9 I m w x I i A v P j x F b n R y e S B U e X B l P S J S Z X N 1 b H R U e X B l I i B W Y W x 1 Z T 0 i c 1 R h Y m x l I i A v P j x F b n R y e S B U e X B l P S J O Y W 1 l V X B k Y X R l Z E F m d G V y R m l s b C I g V m F s d W U 9 I m w w I i A v P j x F b n R y e S B U e X B l P S J G a W x s Z W R D b 2 1 w b G V 0 Z V J l c 3 V s d F R v V 2 9 y a 3 N o Z W V 0 I i B W Y W x 1 Z T 0 i b D A i I C 8 + P E V u d H J 5 I F R 5 c G U 9 I k F k Z G V k V G 9 E Y X R h T W 9 k Z W w i I F Z h b H V l P S J s M S I g L z 4 8 R W 5 0 c n k g V H l w Z T 0 i R m l s b E N v d W 5 0 I i B W Y W x 1 Z T 0 i b D U i I C 8 + P E V u d H J 5 I F R 5 c G U 9 I k Z p b G x F c n J v c k N v Z G U i I F Z h b H V l P S J z V W 5 r b m 9 3 b i I g L z 4 8 R W 5 0 c n k g V H l w Z T 0 i R m l s b E V y c m 9 y Q 2 9 1 b n Q i I F Z h b H V l P S J s M C I g L z 4 8 R W 5 0 c n k g V H l w Z T 0 i R m l s b E x h c 3 R V c G R h d G V k I i B W Y W x 1 Z T 0 i Z D I w M j U t M D g t M j F U M T E 6 M T U 6 M z M u N D M 1 M j E 5 N V o i I C 8 + P E V u d H J 5 I F R 5 c G U 9 I k Z p b G x D b 2 x 1 b W 5 U e X B l c y I g V m F s d W U 9 I n N C Z 1 l H Q m d Z R 0 J n W U d C Z 1 k 9 I i A v P j x F b n R y e S B U e X B l P S J G a W x s Q 2 9 s d W 1 u T m F t Z X M i I F Z h b H V l P S J z W y Z x d W 9 0 O 0 N v b H V t b j E m c X V v d D s s J n F 1 b 3 Q 7 Q 2 9 s d W 1 u M i Z x d W 9 0 O y w m c X V v d D t D b 2 x 1 b W 4 z J n F 1 b 3 Q 7 L C Z x d W 9 0 O 0 N v b H V t b j Q m c X V v d D s s J n F 1 b 3 Q 7 Q 2 9 s d W 1 u N S Z x d W 9 0 O y w m c X V v d D t D b 2 x 1 b W 4 2 J n F 1 b 3 Q 7 L C Z x d W 9 0 O 0 N v b H V t b j c m c X V v d D s s J n F 1 b 3 Q 7 Q 2 9 s d W 1 u O C Z x d W 9 0 O y w m c X V v d D t D b 2 x 1 b W 4 5 J n F 1 b 3 Q 7 L C Z x d W 9 0 O 0 N v b H V t b j E w J n F 1 b 3 Q 7 L C Z x d W 9 0 O 0 N v b H V t b j E x J n F 1 b 3 Q 7 X S I g L z 4 8 R W 5 0 c n k g V H l w Z T 0 i R m l s b F N 0 Y X R 1 c y I g V m F s d W U 9 I n N D b 2 1 w b G V 0 Z S I g L z 4 8 R W 5 0 c n k g V H l w Z T 0 i U m V s Y X R p b 2 5 z a G l w S W 5 m b 0 N v b n R h a W 5 l c i I g V m F s d W U 9 I n N 7 J n F 1 b 3 Q 7 Y 2 9 s d W 1 u Q 2 9 1 b n Q m c X V v d D s 6 M T E s J n F 1 b 3 Q 7 a 2 V 5 Q 2 9 s d W 1 u T m F t Z X M m c X V v d D s 6 W 1 0 s J n F 1 b 3 Q 7 c X V l c n l S Z W x h d G l v b n N o a X B z J n F 1 b 3 Q 7 O l t d L C Z x d W 9 0 O 2 N v b H V t b k l k Z W 5 0 a X R p Z X M m c X V v d D s 6 W y Z x d W 9 0 O 1 N l Y 3 R p b 2 4 x L 1 B h Z 2 U w M j E v Q 2 h h b m d l Z C B U e X B l L n t D b 2 x 1 b W 4 x L D B 9 J n F 1 b 3 Q 7 L C Z x d W 9 0 O 1 N l Y 3 R p b 2 4 x L 1 B h Z 2 U w M j E v Q 2 h h b m d l Z C B U e X B l L n t D b 2 x 1 b W 4 y L D F 9 J n F 1 b 3 Q 7 L C Z x d W 9 0 O 1 N l Y 3 R p b 2 4 x L 1 B h Z 2 U w M j E v Q 2 h h b m d l Z C B U e X B l L n t D b 2 x 1 b W 4 z L D J 9 J n F 1 b 3 Q 7 L C Z x d W 9 0 O 1 N l Y 3 R p b 2 4 x L 1 B h Z 2 U w M j E v Q 2 h h b m d l Z C B U e X B l L n t D b 2 x 1 b W 4 0 L D N 9 J n F 1 b 3 Q 7 L C Z x d W 9 0 O 1 N l Y 3 R p b 2 4 x L 1 B h Z 2 U w M j E v Q 2 h h b m d l Z C B U e X B l L n t D b 2 x 1 b W 4 1 L D R 9 J n F 1 b 3 Q 7 L C Z x d W 9 0 O 1 N l Y 3 R p b 2 4 x L 1 B h Z 2 U w M j E v Q 2 h h b m d l Z C B U e X B l L n t D b 2 x 1 b W 4 2 L D V 9 J n F 1 b 3 Q 7 L C Z x d W 9 0 O 1 N l Y 3 R p b 2 4 x L 1 B h Z 2 U w M j E v Q 2 h h b m d l Z C B U e X B l L n t D b 2 x 1 b W 4 3 L D Z 9 J n F 1 b 3 Q 7 L C Z x d W 9 0 O 1 N l Y 3 R p b 2 4 x L 1 B h Z 2 U w M j E v Q 2 h h b m d l Z C B U e X B l L n t D b 2 x 1 b W 4 4 L D d 9 J n F 1 b 3 Q 7 L C Z x d W 9 0 O 1 N l Y 3 R p b 2 4 x L 1 B h Z 2 U w M j E v Q 2 h h b m d l Z C B U e X B l L n t D b 2 x 1 b W 4 5 L D h 9 J n F 1 b 3 Q 7 L C Z x d W 9 0 O 1 N l Y 3 R p b 2 4 x L 1 B h Z 2 U w M j E v Q 2 h h b m d l Z C B U e X B l L n t D b 2 x 1 b W 4 x M C w 5 f S Z x d W 9 0 O y w m c X V v d D t T Z W N 0 a W 9 u M S 9 Q Y W d l M D I x L 0 N o Y W 5 n Z W Q g V H l w Z S 5 7 Q 2 9 s d W 1 u M T E s M T B 9 J n F 1 b 3 Q 7 X S w m c X V v d D t D b 2 x 1 b W 5 D b 3 V u d C Z x d W 9 0 O z o x M S w m c X V v d D t L Z X l D b 2 x 1 b W 5 O Y W 1 l c y Z x d W 9 0 O z p b X S w m c X V v d D t D b 2 x 1 b W 5 J Z G V u d G l 0 a W V z J n F 1 b 3 Q 7 O l s m c X V v d D t T Z W N 0 a W 9 u M S 9 Q Y W d l M D I x L 0 N o Y W 5 n Z W Q g V H l w Z S 5 7 Q 2 9 s d W 1 u M S w w f S Z x d W 9 0 O y w m c X V v d D t T Z W N 0 a W 9 u M S 9 Q Y W d l M D I x L 0 N o Y W 5 n Z W Q g V H l w Z S 5 7 Q 2 9 s d W 1 u M i w x f S Z x d W 9 0 O y w m c X V v d D t T Z W N 0 a W 9 u M S 9 Q Y W d l M D I x L 0 N o Y W 5 n Z W Q g V H l w Z S 5 7 Q 2 9 s d W 1 u M y w y f S Z x d W 9 0 O y w m c X V v d D t T Z W N 0 a W 9 u M S 9 Q Y W d l M D I x L 0 N o Y W 5 n Z W Q g V H l w Z S 5 7 Q 2 9 s d W 1 u N C w z f S Z x d W 9 0 O y w m c X V v d D t T Z W N 0 a W 9 u M S 9 Q Y W d l M D I x L 0 N o Y W 5 n Z W Q g V H l w Z S 5 7 Q 2 9 s d W 1 u N S w 0 f S Z x d W 9 0 O y w m c X V v d D t T Z W N 0 a W 9 u M S 9 Q Y W d l M D I x L 0 N o Y W 5 n Z W Q g V H l w Z S 5 7 Q 2 9 s d W 1 u N i w 1 f S Z x d W 9 0 O y w m c X V v d D t T Z W N 0 a W 9 u M S 9 Q Y W d l M D I x L 0 N o Y W 5 n Z W Q g V H l w Z S 5 7 Q 2 9 s d W 1 u N y w 2 f S Z x d W 9 0 O y w m c X V v d D t T Z W N 0 a W 9 u M S 9 Q Y W d l M D I x L 0 N o Y W 5 n Z W Q g V H l w Z S 5 7 Q 2 9 s d W 1 u O C w 3 f S Z x d W 9 0 O y w m c X V v d D t T Z W N 0 a W 9 u M S 9 Q Y W d l M D I x L 0 N o Y W 5 n Z W Q g V H l w Z S 5 7 Q 2 9 s d W 1 u O S w 4 f S Z x d W 9 0 O y w m c X V v d D t T Z W N 0 a W 9 u M S 9 Q Y W d l M D I x L 0 N o Y W 5 n Z W Q g V H l w Z S 5 7 Q 2 9 s d W 1 u M T A s O X 0 m c X V v d D s s J n F 1 b 3 Q 7 U 2 V j d G l v b j E v U G F n Z T A y M S 9 D a G F u Z 2 V k I F R 5 c G U u e 0 N v b H V t b j E x L D E w f S Z x d W 9 0 O 1 0 s J n F 1 b 3 Q 7 U m V s Y X R p b 2 5 z a G l w S W 5 m b y Z x d W 9 0 O z p b X X 0 i I C 8 + P C 9 T d G F i b G V F b n R y a W V z P j w v S X R l b T 4 8 S X R l b T 4 8 S X R l b U x v Y 2 F 0 a W 9 u P j x J d G V t V H l w Z T 5 G b 3 J t d W x h P C 9 J d G V t V H l w Z T 4 8 S X R l b V B h d G g + U 2 V j d G l v b j E v U G F n Z T A y M S 9 T b 3 V y Y 2 U 8 L 0 l 0 Z W 1 Q Y X R o P j w v S X R l b U x v Y 2 F 0 a W 9 u P j x T d G F i b G V F b n R y a W V z I C 8 + P C 9 J d G V t P j x J d G V t P j x J d G V t T G 9 j Y X R p b 2 4 + P E l 0 Z W 1 U e X B l P k Z v c m 1 1 b G E 8 L 0 l 0 Z W 1 U e X B l P j x J d G V t U G F 0 a D 5 T Z W N 0 a W 9 u M S 9 Q Y W d l M D I x L 1 B h Z 2 U x P C 9 J d G V t U G F 0 a D 4 8 L 0 l 0 Z W 1 M b 2 N h d G l v b j 4 8 U 3 R h Y m x l R W 5 0 c m l l c y A v P j w v S X R l b T 4 8 S X R l b T 4 8 S X R l b U x v Y 2 F 0 a W 9 u P j x J d G V t V H l w Z T 5 G b 3 J t d W x h P C 9 J d G V t V H l w Z T 4 8 S X R l b V B h d G g + U 2 V j d G l v b j E v U G F n Z T A y M D w v S X R l b V B h d G g + P C 9 J d G V t T G 9 j Y X R p b 2 4 + P F N 0 Y W J s Z U V u d H J p Z X M + P E V u d H J 5 I F R 5 c G U 9 I k l z U H J p d m F 0 Z S I g V m F s d W U 9 I m w w I i A v P j x F b n R y e S B U e X B l P S J R d W V y e U l E I i B W Y W x 1 Z T 0 i c z V i N G J j M 2 I 3 L W M z N G I t N G Z k Z i 0 4 N j Z m L W F h Z D A w N z J k M j N k O S I g L z 4 8 R W 5 0 c n k g V H l w Z T 0 i R m l s b E V u Y W J s Z W Q i I F Z h b H V l P S J s M C I g L z 4 8 R W 5 0 c n k g V H l w Z T 0 i R m l s b E 9 i a m V j d F R 5 c G U i I F Z h b H V l P S J z Q 2 9 u b m V j d G l v b k 9 u b H k i I C 8 + P E V u d H J 5 I F R 5 c G U 9 I k Z p b G x U b 0 R h d G F N b 2 R l b E V u Y W J s Z W Q i I F Z h b H V l P S J s M S I g L z 4 8 R W 5 0 c n k g V H l w Z T 0 i Q n V m Z m V y T m V 4 d F J l Z n J l c 2 g i I F Z h b H V l P S J s M S I g L z 4 8 R W 5 0 c n k g V H l w Z T 0 i U m V z d W x 0 V H l w Z S I g V m F s d W U 9 I n N U Y W J s Z S I g L z 4 8 R W 5 0 c n k g V H l w Z T 0 i T m F t Z V V w Z G F 0 Z W R B Z n R l c k Z p b G w i I F Z h b H V l P S J s M C I g L z 4 8 R W 5 0 c n k g V H l w Z T 0 i R m l s b G V k Q 2 9 t c G x l d G V S Z X N 1 b H R U b 1 d v c m t z a G V l d C I g V m F s d W U 9 I m w w I i A v P j x F b n R y e S B U e X B l P S J B Z G R l Z F R v R G F 0 Y U 1 v Z G V s I i B W Y W x 1 Z T 0 i b D E i I C 8 + P E V u d H J 5 I F R 5 c G U 9 I k Z p b G x D b 3 V u d C I g V m F s d W U 9 I m w y N C I g L z 4 8 R W 5 0 c n k g V H l w Z T 0 i R m l s b E V y c m 9 y Q 2 9 k Z S I g V m F s d W U 9 I n N V b m t u b 3 d u I i A v P j x F b n R y e S B U e X B l P S J G a W x s R X J y b 3 J D b 3 V u d C I g V m F s d W U 9 I m w w I i A v P j x F b n R y e S B U e X B l P S J G a W x s T G F z d F V w Z G F 0 Z W Q i I F Z h b H V l P S J k M j A y N S 0 w O C 0 y M V Q x M T o x N T o z M y 4 0 N T E z N D k x W i I g L z 4 8 R W 5 0 c n k g V H l w Z T 0 i R m l s b E N v b H V t b l R 5 c G V z I i B W Y W x 1 Z T 0 i c 0 J n W U d C Z 1 l H Q m d Z R 0 J n W U d C Z 1 l H Q m d Z R 0 J n W U d C Z 1 l H Q m d r R 0 F 3 T U R B d 0 1 E I i A v P j x F b n R y e S B U e X B l P S J G a W x s Q 2 9 s d W 1 u T m F t Z X M i I F Z h b H V l P S J z W y Z x d W 9 0 O 0 N v b H V t b j E m c X V v d D s s J n F 1 b 3 Q 7 Q 2 9 s d W 1 u M i Z x d W 9 0 O y w m c X V v d D t D b 2 x 1 b W 4 z J n F 1 b 3 Q 7 L C Z x d W 9 0 O 0 N v b H V t b j Q m c X V v d D s s J n F 1 b 3 Q 7 Q 2 9 s d W 1 u N S Z x d W 9 0 O y w m c X V v d D t D b 2 x 1 b W 4 2 J n F 1 b 3 Q 7 L C Z x d W 9 0 O 0 N v b H V t b j c m c X V v d D s s J n F 1 b 3 Q 7 Q 2 9 s d W 1 u O C Z x d W 9 0 O y w m c X V v d D t D b 2 x 1 b W 4 5 J n F 1 b 3 Q 7 L C Z x d W 9 0 O 0 N v b H V t b j E w J n F 1 b 3 Q 7 L C Z x d W 9 0 O 0 N v b H V t b j E x J n F 1 b 3 Q 7 L C Z x d W 9 0 O 0 N v b H V t b j E y J n F 1 b 3 Q 7 L C Z x d W 9 0 O 0 N v b H V t b j E z J n F 1 b 3 Q 7 L C Z x d W 9 0 O 0 N v b H V t b j E 0 J n F 1 b 3 Q 7 L C Z x d W 9 0 O 0 N v b H V t b j E 1 J n F 1 b 3 Q 7 L C Z x d W 9 0 O 0 N v b H V t b j E 2 J n F 1 b 3 Q 7 L C Z x d W 9 0 O 0 N v b H V t b j E 3 J n F 1 b 3 Q 7 L C Z x d W 9 0 O 0 N v b H V t b j E 4 J n F 1 b 3 Q 7 L C Z x d W 9 0 O 0 N v b H V t b j E 5 J n F 1 b 3 Q 7 L C Z x d W 9 0 O 0 N v b H V t b j I w J n F 1 b 3 Q 7 L C Z x d W 9 0 O 0 F w c G V u Z G l 4 I D E g L S B T a X R l c y B 3 a X R o I H B s Y W 5 u a W 5 n I H B l c m 1 p c 3 N p b 2 4 g Y W 5 k I H J l c 2 9 s d X R p b 2 4 g d G 8 g Z 3 J h b n Q g c G V y b W l z c 2 l v b i A o M j A y M C k m c X V v d D s s J n F 1 b 3 Q 7 Q 2 9 s d W 1 u M j I m c X V v d D s s J n F 1 b 3 Q 7 Q 2 9 s d W 1 u M j M m c X V v d D s s J n F 1 b 3 Q 7 Q 2 9 s d W 1 u M j Q m c X V v d D s s J n F 1 b 3 Q 7 Q 2 9 s d W 1 u M j U m c X V v d D s s J n F 1 b 3 Q 7 Q 2 9 s d W 1 u M j Y m c X V v d D s s J n F 1 b 3 Q 7 Q 2 9 s d W 1 u M j c m c X V v d D s s J n F 1 b 3 Q 7 Q 2 9 s d W 1 u M j g m c X V v d D s s J n F 1 b 3 Q 7 Q 2 9 s d W 1 u M j k m c X V v d D s s J n F 1 b 3 Q 7 Q 2 9 s d W 1 u M z A m c X V v d D s s J n F 1 b 3 Q 7 Q 2 9 s d W 1 u M z E m c X V v d D s s J n F 1 b 3 Q 7 Q 2 9 s d W 1 u M z I m c X V v d D s s J n F 1 b 3 Q 7 Q 2 9 s d W 1 u M z M m c X V v d D t d I i A v P j x F b n R y e S B U e X B l P S J G a W x s U 3 R h d H V z I i B W Y W x 1 Z T 0 i c 0 N v b X B s Z X R l I i A v P j x F b n R y e S B U e X B l P S J S Z W x h d G l v b n N o a X B J b m Z v Q 2 9 u d G F p b m V y I i B W Y W x 1 Z T 0 i c 3 s m c X V v d D t j b 2 x 1 b W 5 D b 3 V u d C Z x d W 9 0 O z o z M y w m c X V v d D t r Z X l D b 2 x 1 b W 5 O Y W 1 l c y Z x d W 9 0 O z p b X S w m c X V v d D t x d W V y e V J l b G F 0 a W 9 u c 2 h p c H M m c X V v d D s 6 W 1 0 s J n F 1 b 3 Q 7 Y 2 9 s d W 1 u S W R l b n R p d G l l c y Z x d W 9 0 O z p b J n F 1 b 3 Q 7 U 2 V j d G l v b j E v U G F n Z T A y M C 9 D a G F u Z 2 V k I F R 5 c G U u e 0 N v b H V t b j E s M H 0 m c X V v d D s s J n F 1 b 3 Q 7 U 2 V j d G l v b j E v U G F n Z T A y M C 9 D a G F u Z 2 V k I F R 5 c G U u e 0 N v b H V t b j I s M X 0 m c X V v d D s s J n F 1 b 3 Q 7 U 2 V j d G l v b j E v U G F n Z T A y M C 9 D a G F u Z 2 V k I F R 5 c G U u e 0 N v b H V t b j M s M n 0 m c X V v d D s s J n F 1 b 3 Q 7 U 2 V j d G l v b j E v U G F n Z T A y M C 9 D a G F u Z 2 V k I F R 5 c G U u e 0 N v b H V t b j Q s M 3 0 m c X V v d D s s J n F 1 b 3 Q 7 U 2 V j d G l v b j E v U G F n Z T A y M C 9 D a G F u Z 2 V k I F R 5 c G U u e 0 N v b H V t b j U s N H 0 m c X V v d D s s J n F 1 b 3 Q 7 U 2 V j d G l v b j E v U G F n Z T A y M C 9 D a G F u Z 2 V k I F R 5 c G U u e 0 N v b H V t b j Y s N X 0 m c X V v d D s s J n F 1 b 3 Q 7 U 2 V j d G l v b j E v U G F n Z T A y M C 9 D a G F u Z 2 V k I F R 5 c G U u e 0 N v b H V t b j c s N n 0 m c X V v d D s s J n F 1 b 3 Q 7 U 2 V j d G l v b j E v U G F n Z T A y M C 9 D a G F u Z 2 V k I F R 5 c G U u e 0 N v b H V t b j g s N 3 0 m c X V v d D s s J n F 1 b 3 Q 7 U 2 V j d G l v b j E v U G F n Z T A y M C 9 D a G F u Z 2 V k I F R 5 c G U u e 0 N v b H V t b j k s O H 0 m c X V v d D s s J n F 1 b 3 Q 7 U 2 V j d G l v b j E v U G F n Z T A y M C 9 D a G F u Z 2 V k I F R 5 c G U u e 0 N v b H V t b j E w L D l 9 J n F 1 b 3 Q 7 L C Z x d W 9 0 O 1 N l Y 3 R p b 2 4 x L 1 B h Z 2 U w M j A v Q 2 h h b m d l Z C B U e X B l L n t D b 2 x 1 b W 4 x M S w x M H 0 m c X V v d D s s J n F 1 b 3 Q 7 U 2 V j d G l v b j E v U G F n Z T A y M C 9 D a G F u Z 2 V k I F R 5 c G U u e 0 N v b H V t b j E y L D E x f S Z x d W 9 0 O y w m c X V v d D t T Z W N 0 a W 9 u M S 9 Q Y W d l M D I w L 0 N o Y W 5 n Z W Q g V H l w Z S 5 7 Q 2 9 s d W 1 u M T M s M T J 9 J n F 1 b 3 Q 7 L C Z x d W 9 0 O 1 N l Y 3 R p b 2 4 x L 1 B h Z 2 U w M j A v Q 2 h h b m d l Z C B U e X B l L n t D b 2 x 1 b W 4 x N C w x M 3 0 m c X V v d D s s J n F 1 b 3 Q 7 U 2 V j d G l v b j E v U G F n Z T A y M C 9 D a G F u Z 2 V k I F R 5 c G U u e 0 N v b H V t b j E 1 L D E 0 f S Z x d W 9 0 O y w m c X V v d D t T Z W N 0 a W 9 u M S 9 Q Y W d l M D I w L 0 N o Y W 5 n Z W Q g V H l w Z S 5 7 Q 2 9 s d W 1 u M T Y s M T V 9 J n F 1 b 3 Q 7 L C Z x d W 9 0 O 1 N l Y 3 R p b 2 4 x L 1 B h Z 2 U w M j A v Q 2 h h b m d l Z C B U e X B l L n t D b 2 x 1 b W 4 x N y w x N n 0 m c X V v d D s s J n F 1 b 3 Q 7 U 2 V j d G l v b j E v U G F n Z T A y M C 9 D a G F u Z 2 V k I F R 5 c G U u e 0 N v b H V t b j E 4 L D E 3 f S Z x d W 9 0 O y w m c X V v d D t T Z W N 0 a W 9 u M S 9 Q Y W d l M D I w L 0 N o Y W 5 n Z W Q g V H l w Z S 5 7 Q 2 9 s d W 1 u M T k s M T h 9 J n F 1 b 3 Q 7 L C Z x d W 9 0 O 1 N l Y 3 R p b 2 4 x L 1 B h Z 2 U w M j A v Q 2 h h b m d l Z C B U e X B l L n t D b 2 x 1 b W 4 y M C w x O X 0 m c X V v d D s s J n F 1 b 3 Q 7 U 2 V j d G l v b j E v U G F n Z T A y M C 9 D a G F u Z 2 V k I F R 5 c G U u e 0 F w c G V u Z G l 4 I D E g L S B T a X R l c y B 3 a X R o I H B s Y W 5 u a W 5 n I H B l c m 1 p c 3 N p b 2 4 g Y W 5 k I H J l c 2 9 s d X R p b 2 4 g d G 8 g Z 3 J h b n Q g c G V y b W l z c 2 l v b i A o M j A y M C k s M j B 9 J n F 1 b 3 Q 7 L C Z x d W 9 0 O 1 N l Y 3 R p b 2 4 x L 1 B h Z 2 U w M j A v Q 2 h h b m d l Z C B U e X B l L n t D b 2 x 1 b W 4 y M i w y M X 0 m c X V v d D s s J n F 1 b 3 Q 7 U 2 V j d G l v b j E v U G F n Z T A y M C 9 D a G F u Z 2 V k I F R 5 c G U u e 0 N v b H V t b j I z L D I y f S Z x d W 9 0 O y w m c X V v d D t T Z W N 0 a W 9 u M S 9 Q Y W d l M D I w L 0 N o Y W 5 n Z W Q g V H l w Z S 5 7 Q 2 9 s d W 1 u M j Q s M j N 9 J n F 1 b 3 Q 7 L C Z x d W 9 0 O 1 N l Y 3 R p b 2 4 x L 1 B h Z 2 U w M j A v Q 2 h h b m d l Z C B U e X B l L n t D b 2 x 1 b W 4 y N S w y N H 0 m c X V v d D s s J n F 1 b 3 Q 7 U 2 V j d G l v b j E v U G F n Z T A y M C 9 D a G F u Z 2 V k I F R 5 c G U u e 0 N v b H V t b j I 2 L D I 1 f S Z x d W 9 0 O y w m c X V v d D t T Z W N 0 a W 9 u M S 9 Q Y W d l M D I w L 0 N o Y W 5 n Z W Q g V H l w Z S 5 7 Q 2 9 s d W 1 u M j c s M j Z 9 J n F 1 b 3 Q 7 L C Z x d W 9 0 O 1 N l Y 3 R p b 2 4 x L 1 B h Z 2 U w M j A v Q 2 h h b m d l Z C B U e X B l L n t D b 2 x 1 b W 4 y O C w y N 3 0 m c X V v d D s s J n F 1 b 3 Q 7 U 2 V j d G l v b j E v U G F n Z T A y M C 9 D a G F u Z 2 V k I F R 5 c G U u e 0 N v b H V t b j I 5 L D I 4 f S Z x d W 9 0 O y w m c X V v d D t T Z W N 0 a W 9 u M S 9 Q Y W d l M D I w L 0 N o Y W 5 n Z W Q g V H l w Z S 5 7 Q 2 9 s d W 1 u M z A s M j l 9 J n F 1 b 3 Q 7 L C Z x d W 9 0 O 1 N l Y 3 R p b 2 4 x L 1 B h Z 2 U w M j A v Q 2 h h b m d l Z C B U e X B l L n t D b 2 x 1 b W 4 z M S w z M H 0 m c X V v d D s s J n F 1 b 3 Q 7 U 2 V j d G l v b j E v U G F n Z T A y M C 9 D a G F u Z 2 V k I F R 5 c G U u e 0 N v b H V t b j M y L D M x f S Z x d W 9 0 O y w m c X V v d D t T Z W N 0 a W 9 u M S 9 Q Y W d l M D I w L 0 N o Y W 5 n Z W Q g V H l w Z S 5 7 Q 2 9 s d W 1 u M z M s M z J 9 J n F 1 b 3 Q 7 X S w m c X V v d D t D b 2 x 1 b W 5 D b 3 V u d C Z x d W 9 0 O z o z M y w m c X V v d D t L Z X l D b 2 x 1 b W 5 O Y W 1 l c y Z x d W 9 0 O z p b X S w m c X V v d D t D b 2 x 1 b W 5 J Z G V u d G l 0 a W V z J n F 1 b 3 Q 7 O l s m c X V v d D t T Z W N 0 a W 9 u M S 9 Q Y W d l M D I w L 0 N o Y W 5 n Z W Q g V H l w Z S 5 7 Q 2 9 s d W 1 u M S w w f S Z x d W 9 0 O y w m c X V v d D t T Z W N 0 a W 9 u M S 9 Q Y W d l M D I w L 0 N o Y W 5 n Z W Q g V H l w Z S 5 7 Q 2 9 s d W 1 u M i w x f S Z x d W 9 0 O y w m c X V v d D t T Z W N 0 a W 9 u M S 9 Q Y W d l M D I w L 0 N o Y W 5 n Z W Q g V H l w Z S 5 7 Q 2 9 s d W 1 u M y w y f S Z x d W 9 0 O y w m c X V v d D t T Z W N 0 a W 9 u M S 9 Q Y W d l M D I w L 0 N o Y W 5 n Z W Q g V H l w Z S 5 7 Q 2 9 s d W 1 u N C w z f S Z x d W 9 0 O y w m c X V v d D t T Z W N 0 a W 9 u M S 9 Q Y W d l M D I w L 0 N o Y W 5 n Z W Q g V H l w Z S 5 7 Q 2 9 s d W 1 u N S w 0 f S Z x d W 9 0 O y w m c X V v d D t T Z W N 0 a W 9 u M S 9 Q Y W d l M D I w L 0 N o Y W 5 n Z W Q g V H l w Z S 5 7 Q 2 9 s d W 1 u N i w 1 f S Z x d W 9 0 O y w m c X V v d D t T Z W N 0 a W 9 u M S 9 Q Y W d l M D I w L 0 N o Y W 5 n Z W Q g V H l w Z S 5 7 Q 2 9 s d W 1 u N y w 2 f S Z x d W 9 0 O y w m c X V v d D t T Z W N 0 a W 9 u M S 9 Q Y W d l M D I w L 0 N o Y W 5 n Z W Q g V H l w Z S 5 7 Q 2 9 s d W 1 u O C w 3 f S Z x d W 9 0 O y w m c X V v d D t T Z W N 0 a W 9 u M S 9 Q Y W d l M D I w L 0 N o Y W 5 n Z W Q g V H l w Z S 5 7 Q 2 9 s d W 1 u O S w 4 f S Z x d W 9 0 O y w m c X V v d D t T Z W N 0 a W 9 u M S 9 Q Y W d l M D I w L 0 N o Y W 5 n Z W Q g V H l w Z S 5 7 Q 2 9 s d W 1 u M T A s O X 0 m c X V v d D s s J n F 1 b 3 Q 7 U 2 V j d G l v b j E v U G F n Z T A y M C 9 D a G F u Z 2 V k I F R 5 c G U u e 0 N v b H V t b j E x L D E w f S Z x d W 9 0 O y w m c X V v d D t T Z W N 0 a W 9 u M S 9 Q Y W d l M D I w L 0 N o Y W 5 n Z W Q g V H l w Z S 5 7 Q 2 9 s d W 1 u M T I s M T F 9 J n F 1 b 3 Q 7 L C Z x d W 9 0 O 1 N l Y 3 R p b 2 4 x L 1 B h Z 2 U w M j A v Q 2 h h b m d l Z C B U e X B l L n t D b 2 x 1 b W 4 x M y w x M n 0 m c X V v d D s s J n F 1 b 3 Q 7 U 2 V j d G l v b j E v U G F n Z T A y M C 9 D a G F u Z 2 V k I F R 5 c G U u e 0 N v b H V t b j E 0 L D E z f S Z x d W 9 0 O y w m c X V v d D t T Z W N 0 a W 9 u M S 9 Q Y W d l M D I w L 0 N o Y W 5 n Z W Q g V H l w Z S 5 7 Q 2 9 s d W 1 u M T U s M T R 9 J n F 1 b 3 Q 7 L C Z x d W 9 0 O 1 N l Y 3 R p b 2 4 x L 1 B h Z 2 U w M j A v Q 2 h h b m d l Z C B U e X B l L n t D b 2 x 1 b W 4 x N i w x N X 0 m c X V v d D s s J n F 1 b 3 Q 7 U 2 V j d G l v b j E v U G F n Z T A y M C 9 D a G F u Z 2 V k I F R 5 c G U u e 0 N v b H V t b j E 3 L D E 2 f S Z x d W 9 0 O y w m c X V v d D t T Z W N 0 a W 9 u M S 9 Q Y W d l M D I w L 0 N o Y W 5 n Z W Q g V H l w Z S 5 7 Q 2 9 s d W 1 u M T g s M T d 9 J n F 1 b 3 Q 7 L C Z x d W 9 0 O 1 N l Y 3 R p b 2 4 x L 1 B h Z 2 U w M j A v Q 2 h h b m d l Z C B U e X B l L n t D b 2 x 1 b W 4 x O S w x O H 0 m c X V v d D s s J n F 1 b 3 Q 7 U 2 V j d G l v b j E v U G F n Z T A y M C 9 D a G F u Z 2 V k I F R 5 c G U u e 0 N v b H V t b j I w L D E 5 f S Z x d W 9 0 O y w m c X V v d D t T Z W N 0 a W 9 u M S 9 Q Y W d l M D I w L 0 N o Y W 5 n Z W Q g V H l w Z S 5 7 Q X B w Z W 5 k a X g g M S A t I F N p d G V z I H d p d G g g c G x h b m 5 p b m c g c G V y b W l z c 2 l v b i B h b m Q g c m V z b 2 x 1 d G l v b i B 0 b y B n c m F u d C B w Z X J t a X N z a W 9 u I C g y M D I w K S w y M H 0 m c X V v d D s s J n F 1 b 3 Q 7 U 2 V j d G l v b j E v U G F n Z T A y M C 9 D a G F u Z 2 V k I F R 5 c G U u e 0 N v b H V t b j I y L D I x f S Z x d W 9 0 O y w m c X V v d D t T Z W N 0 a W 9 u M S 9 Q Y W d l M D I w L 0 N o Y W 5 n Z W Q g V H l w Z S 5 7 Q 2 9 s d W 1 u M j M s M j J 9 J n F 1 b 3 Q 7 L C Z x d W 9 0 O 1 N l Y 3 R p b 2 4 x L 1 B h Z 2 U w M j A v Q 2 h h b m d l Z C B U e X B l L n t D b 2 x 1 b W 4 y N C w y M 3 0 m c X V v d D s s J n F 1 b 3 Q 7 U 2 V j d G l v b j E v U G F n Z T A y M C 9 D a G F u Z 2 V k I F R 5 c G U u e 0 N v b H V t b j I 1 L D I 0 f S Z x d W 9 0 O y w m c X V v d D t T Z W N 0 a W 9 u M S 9 Q Y W d l M D I w L 0 N o Y W 5 n Z W Q g V H l w Z S 5 7 Q 2 9 s d W 1 u M j Y s M j V 9 J n F 1 b 3 Q 7 L C Z x d W 9 0 O 1 N l Y 3 R p b 2 4 x L 1 B h Z 2 U w M j A v Q 2 h h b m d l Z C B U e X B l L n t D b 2 x 1 b W 4 y N y w y N n 0 m c X V v d D s s J n F 1 b 3 Q 7 U 2 V j d G l v b j E v U G F n Z T A y M C 9 D a G F u Z 2 V k I F R 5 c G U u e 0 N v b H V t b j I 4 L D I 3 f S Z x d W 9 0 O y w m c X V v d D t T Z W N 0 a W 9 u M S 9 Q Y W d l M D I w L 0 N o Y W 5 n Z W Q g V H l w Z S 5 7 Q 2 9 s d W 1 u M j k s M j h 9 J n F 1 b 3 Q 7 L C Z x d W 9 0 O 1 N l Y 3 R p b 2 4 x L 1 B h Z 2 U w M j A v Q 2 h h b m d l Z C B U e X B l L n t D b 2 x 1 b W 4 z M C w y O X 0 m c X V v d D s s J n F 1 b 3 Q 7 U 2 V j d G l v b j E v U G F n Z T A y M C 9 D a G F u Z 2 V k I F R 5 c G U u e 0 N v b H V t b j M x L D M w f S Z x d W 9 0 O y w m c X V v d D t T Z W N 0 a W 9 u M S 9 Q Y W d l M D I w L 0 N o Y W 5 n Z W Q g V H l w Z S 5 7 Q 2 9 s d W 1 u M z I s M z F 9 J n F 1 b 3 Q 7 L C Z x d W 9 0 O 1 N l Y 3 R p b 2 4 x L 1 B h Z 2 U w M j A v Q 2 h h b m d l Z C B U e X B l L n t D b 2 x 1 b W 4 z M y w z M n 0 m c X V v d D t d L C Z x d W 9 0 O 1 J l b G F 0 a W 9 u c 2 h p c E l u Z m 8 m c X V v d D s 6 W 1 1 9 I i A v P j w v U 3 R h Y m x l R W 5 0 c m l l c z 4 8 L 0 l 0 Z W 0 + P E l 0 Z W 0 + P E l 0 Z W 1 M b 2 N h d G l v b j 4 8 S X R l b V R 5 c G U + R m 9 y b X V s Y T w v S X R l b V R 5 c G U + P E l 0 Z W 1 Q Y X R o P l N l Y 3 R p b 2 4 x L 1 B h Z 2 U w M j A v U 2 9 1 c m N l P C 9 J d G V t U G F 0 a D 4 8 L 0 l 0 Z W 1 M b 2 N h d G l v b j 4 8 U 3 R h Y m x l R W 5 0 c m l l c y A v P j w v S X R l b T 4 8 S X R l b T 4 8 S X R l b U x v Y 2 F 0 a W 9 u P j x J d G V t V H l w Z T 5 G b 3 J t d W x h P C 9 J d G V t V H l w Z T 4 8 S X R l b V B h d G g + U 2 V j d G l v b j E v U G F n Z T A y M C 9 Q Y W d l M T w v S X R l b V B h d G g + P C 9 J d G V t T G 9 j Y X R p b 2 4 + P F N 0 Y W J s Z U V u d H J p Z X M g L z 4 8 L 0 l 0 Z W 0 + P E l 0 Z W 0 + P E l 0 Z W 1 M b 2 N h d G l v b j 4 8 S X R l b V R 5 c G U + R m 9 y b X V s Y T w v S X R l b V R 5 c G U + P E l 0 Z W 1 Q Y X R o P l N l Y 3 R p b 2 4 x L 1 B h Z 2 U w M T k 8 L 0 l 0 Z W 1 Q Y X R o P j w v S X R l b U x v Y 2 F 0 a W 9 u P j x T d G F i b G V F b n R y a W V z P j x F b n R y e S B U e X B l P S J J c 1 B y a X Z h d G U i I F Z h b H V l P S J s M C I g L z 4 8 R W 5 0 c n k g V H l w Z T 0 i U X V l c n l J R C I g V m F s d W U 9 I n N k Z W U y O D h l M i 0 w M j J j L T R j Y m U t O D I 1 Z i 0 1 M m E 1 O D g 3 M D g y O G Y i I C 8 + P E V u d H J 5 I F R 5 c G U 9 I k Z p b G x F b m F i b G V k I i B W Y W x 1 Z T 0 i b D A i I C 8 + P E V u d H J 5 I F R 5 c G U 9 I k Z p b G x P Y m p l Y 3 R U e X B l I i B W Y W x 1 Z T 0 i c 0 N v b m 5 l Y 3 R p b 2 5 P b m x 5 I i A v P j x F b n R y e S B U e X B l P S J G a W x s V G 9 E Y X R h T W 9 k Z W x F b m F i b G V k I i B W Y W x 1 Z T 0 i b D E i I C 8 + P E V u d H J 5 I F R 5 c G U 9 I k J 1 Z m Z l c k 5 l e H R S Z W Z y Z X N o I i B W Y W x 1 Z T 0 i b D E i I C 8 + P E V u d H J 5 I F R 5 c G U 9 I l J l c 3 V s d F R 5 c G U i I F Z h b H V l P S J z V G F i b G U i I C 8 + P E V u d H J 5 I F R 5 c G U 9 I k 5 h b W V V c G R h d G V k Q W Z 0 Z X J G a W x s I i B W Y W x 1 Z T 0 i b D A i I C 8 + P E V u d H J 5 I F R 5 c G U 9 I k Z p b G x l Z E N v b X B s Z X R l U m V z d W x 0 V G 9 X b 3 J r c 2 h l Z X Q i I F Z h b H V l P S J s M C I g L z 4 8 R W 5 0 c n k g V H l w Z T 0 i Q W R k Z W R U b 0 R h d G F N b 2 R l b C I g V m F s d W U 9 I m w x I i A v P j x F b n R y e S B U e X B l P S J G a W x s Q 2 9 1 b n Q i I F Z h b H V l P S J s N D M i I C 8 + P E V u d H J 5 I F R 5 c G U 9 I k Z p b G x F c n J v c k N v Z G U i I F Z h b H V l P S J z V W 5 r b m 9 3 b i I g L z 4 8 R W 5 0 c n k g V H l w Z T 0 i R m l s b E V y c m 9 y Q 2 9 1 b n Q i I F Z h b H V l P S J s M C I g L z 4 8 R W 5 0 c n k g V H l w Z T 0 i R m l s b E x h c 3 R V c G R h d G V k I i B W Y W x 1 Z T 0 i Z D I w M j U t M D g t M j F U M T E 6 M T U 6 M z M u N D Y 5 M D g w M F o i I C 8 + P E V u d H J 5 I F R 5 c G U 9 I k Z p b G x D b 2 x 1 b W 5 U e X B l c y I g V m F s d W U 9 I n N C Z 1 l H Q m d Z R 0 J n W U d C Z 1 l H Q m d Z R 0 J n W U d C Z 1 l H Q m d Z R 0 J n W U d C Z 1 l H Q m d Z R 0 J n W U d C Z 1 l H Q 1 F Z R E F 3 T U R B d 0 0 9 I i A v P j x F b n R y e S B U e X B l P S J G a W x s Q 2 9 s d W 1 u T m F t Z X M i I F Z h b H V l P S J z W y Z x d W 9 0 O 0 N v b H V t b j E m c X V v d D s s J n F 1 b 3 Q 7 Q 2 9 s d W 1 u M i Z x d W 9 0 O y w m c X V v d D t D b 2 x 1 b W 4 z J n F 1 b 3 Q 7 L C Z x d W 9 0 O 0 N v b H V t b j Q m c X V v d D s s J n F 1 b 3 Q 7 Q 2 9 s d W 1 u N S Z x d W 9 0 O y w m c X V v d D t D b 2 x 1 b W 4 2 J n F 1 b 3 Q 7 L C Z x d W 9 0 O 0 N v b H V t b j c m c X V v d D s s J n F 1 b 3 Q 7 Q 2 9 s d W 1 u O C Z x d W 9 0 O y w m c X V v d D t D b 2 x 1 b W 4 5 J n F 1 b 3 Q 7 L C Z x d W 9 0 O 0 N v b H V t b j E w J n F 1 b 3 Q 7 L C Z x d W 9 0 O 0 N v b H V t b j E x J n F 1 b 3 Q 7 L C Z x d W 9 0 O 0 N v b H V t b j E y J n F 1 b 3 Q 7 L C Z x d W 9 0 O 0 N v b H V t b j E z J n F 1 b 3 Q 7 L C Z x d W 9 0 O 0 N v b H V t b j E 0 J n F 1 b 3 Q 7 L C Z x d W 9 0 O 0 N v b H V t b j E 1 J n F 1 b 3 Q 7 L C Z x d W 9 0 O 0 N v b H V t b j E 2 J n F 1 b 3 Q 7 L C Z x d W 9 0 O 0 N v b H V t b j E 3 J n F 1 b 3 Q 7 L C Z x d W 9 0 O 0 N v b H V t b j E 4 J n F 1 b 3 Q 7 L C Z x d W 9 0 O 0 N v b H V t b j E 5 J n F 1 b 3 Q 7 L C Z x d W 9 0 O 0 N v b H V t b j I w J n F 1 b 3 Q 7 L C Z x d W 9 0 O 0 N v b H V t b j I x J n F 1 b 3 Q 7 L C Z x d W 9 0 O 0 N v b H V t b j I y J n F 1 b 3 Q 7 L C Z x d W 9 0 O 0 N v b H V t b j I z J n F 1 b 3 Q 7 L C Z x d W 9 0 O 0 N v b H V t b j I 0 J n F 1 b 3 Q 7 L C Z x d W 9 0 O 0 N v b H V t b j I 1 J n F 1 b 3 Q 7 L C Z x d W 9 0 O 0 N v b H V t b j I 2 J n F 1 b 3 Q 7 L C Z x d W 9 0 O 0 N v b H V t b j I 3 J n F 1 b 3 Q 7 L C Z x d W 9 0 O 0 N v b H V t b j I 4 J n F 1 b 3 Q 7 L C Z x d W 9 0 O 0 N v b H V t b j I 5 J n F 1 b 3 Q 7 L C Z x d W 9 0 O 0 N v b H V t b j M w J n F 1 b 3 Q 7 L C Z x d W 9 0 O 0 N v b H V t b j M x J n F 1 b 3 Q 7 L C Z x d W 9 0 O 0 F w c G V u Z G l 4 I D E g L S B T a X R l c y B 3 a X R o I H B s Y W 5 u a W 5 n I H B l c m 1 p c 3 N p b 2 4 g Y W 5 k I H J l c 2 9 s d X R p b 2 4 g d G 8 g Z 3 J h b n Q g c G V y b W l z c 2 l v b i A o M j A y M C k m c X V v d D s s J n F 1 b 3 Q 7 Q 2 9 s d W 1 u M z M m c X V v d D s s J n F 1 b 3 Q 7 Q 2 9 s d W 1 u M z Q m c X V v d D s s J n F 1 b 3 Q 7 Q 2 9 s d W 1 u M z U m c X V v d D s s J n F 1 b 3 Q 7 Q 2 9 s d W 1 u M z Y m c X V v d D s s J n F 1 b 3 Q 7 Q 2 9 s d W 1 u M z c m c X V v d D s s J n F 1 b 3 Q 7 Q 2 9 s d W 1 u M z g m c X V v d D s s J n F 1 b 3 Q 7 Q 2 9 s d W 1 u M z k m c X V v d D s s J n F 1 b 3 Q 7 Q 2 9 s d W 1 u N D A m c X V v d D s s J n F 1 b 3 Q 7 Q 2 9 s d W 1 u N D E m c X V v d D s s J n F 1 b 3 Q 7 Q 2 9 s d W 1 u N D I m c X V v d D s s J n F 1 b 3 Q 7 Q 2 9 s d W 1 u N D M m c X V v d D s s J n F 1 b 3 Q 7 Q 2 9 s d W 1 u N D Q m c X V v d D s s J n F 1 b 3 Q 7 Q 2 9 s d W 1 u N D U m c X V v d D s s J n F 1 b 3 Q 7 Q 2 9 s d W 1 u N D Y m c X V v d D s s J n F 1 b 3 Q 7 Q 2 9 s d W 1 u N D c m c X V v d D t d I i A v P j x F b n R y e S B U e X B l P S J G a W x s U 3 R h d H V z I i B W Y W x 1 Z T 0 i c 0 N v b X B s Z X R l I i A v P j x F b n R y e S B U e X B l P S J S Z W x h d G l v b n N o a X B J b m Z v Q 2 9 u d G F p b m V y I i B W Y W x 1 Z T 0 i c 3 s m c X V v d D t j b 2 x 1 b W 5 D b 3 V u d C Z x d W 9 0 O z o 0 N y w m c X V v d D t r Z X l D b 2 x 1 b W 5 O Y W 1 l c y Z x d W 9 0 O z p b X S w m c X V v d D t x d W V y e V J l b G F 0 a W 9 u c 2 h p c H M m c X V v d D s 6 W 1 0 s J n F 1 b 3 Q 7 Y 2 9 s d W 1 u S W R l b n R p d G l l c y Z x d W 9 0 O z p b J n F 1 b 3 Q 7 U 2 V j d G l v b j E v U G F n Z T A x O S 9 D a G F u Z 2 V k I F R 5 c G U u e 0 N v b H V t b j E s M H 0 m c X V v d D s s J n F 1 b 3 Q 7 U 2 V j d G l v b j E v U G F n Z T A x O S 9 D a G F u Z 2 V k I F R 5 c G U u e 0 N v b H V t b j I s M X 0 m c X V v d D s s J n F 1 b 3 Q 7 U 2 V j d G l v b j E v U G F n Z T A x O S 9 D a G F u Z 2 V k I F R 5 c G U u e 0 N v b H V t b j M s M n 0 m c X V v d D s s J n F 1 b 3 Q 7 U 2 V j d G l v b j E v U G F n Z T A x O S 9 D a G F u Z 2 V k I F R 5 c G U u e 0 N v b H V t b j Q s M 3 0 m c X V v d D s s J n F 1 b 3 Q 7 U 2 V j d G l v b j E v U G F n Z T A x O S 9 D a G F u Z 2 V k I F R 5 c G U u e 0 N v b H V t b j U s N H 0 m c X V v d D s s J n F 1 b 3 Q 7 U 2 V j d G l v b j E v U G F n Z T A x O S 9 D a G F u Z 2 V k I F R 5 c G U u e 0 N v b H V t b j Y s N X 0 m c X V v d D s s J n F 1 b 3 Q 7 U 2 V j d G l v b j E v U G F n Z T A x O S 9 D a G F u Z 2 V k I F R 5 c G U u e 0 N v b H V t b j c s N n 0 m c X V v d D s s J n F 1 b 3 Q 7 U 2 V j d G l v b j E v U G F n Z T A x O S 9 D a G F u Z 2 V k I F R 5 c G U u e 0 N v b H V t b j g s N 3 0 m c X V v d D s s J n F 1 b 3 Q 7 U 2 V j d G l v b j E v U G F n Z T A x O S 9 D a G F u Z 2 V k I F R 5 c G U u e 0 N v b H V t b j k s O H 0 m c X V v d D s s J n F 1 b 3 Q 7 U 2 V j d G l v b j E v U G F n Z T A x O S 9 D a G F u Z 2 V k I F R 5 c G U u e 0 N v b H V t b j E w L D l 9 J n F 1 b 3 Q 7 L C Z x d W 9 0 O 1 N l Y 3 R p b 2 4 x L 1 B h Z 2 U w M T k v Q 2 h h b m d l Z C B U e X B l L n t D b 2 x 1 b W 4 x M S w x M H 0 m c X V v d D s s J n F 1 b 3 Q 7 U 2 V j d G l v b j E v U G F n Z T A x O S 9 D a G F u Z 2 V k I F R 5 c G U u e 0 N v b H V t b j E y L D E x f S Z x d W 9 0 O y w m c X V v d D t T Z W N 0 a W 9 u M S 9 Q Y W d l M D E 5 L 0 N o Y W 5 n Z W Q g V H l w Z S 5 7 Q 2 9 s d W 1 u M T M s M T J 9 J n F 1 b 3 Q 7 L C Z x d W 9 0 O 1 N l Y 3 R p b 2 4 x L 1 B h Z 2 U w M T k v Q 2 h h b m d l Z C B U e X B l L n t D b 2 x 1 b W 4 x N C w x M 3 0 m c X V v d D s s J n F 1 b 3 Q 7 U 2 V j d G l v b j E v U G F n Z T A x O S 9 D a G F u Z 2 V k I F R 5 c G U u e 0 N v b H V t b j E 1 L D E 0 f S Z x d W 9 0 O y w m c X V v d D t T Z W N 0 a W 9 u M S 9 Q Y W d l M D E 5 L 0 N o Y W 5 n Z W Q g V H l w Z S 5 7 Q 2 9 s d W 1 u M T Y s M T V 9 J n F 1 b 3 Q 7 L C Z x d W 9 0 O 1 N l Y 3 R p b 2 4 x L 1 B h Z 2 U w M T k v Q 2 h h b m d l Z C B U e X B l L n t D b 2 x 1 b W 4 x N y w x N n 0 m c X V v d D s s J n F 1 b 3 Q 7 U 2 V j d G l v b j E v U G F n Z T A x O S 9 D a G F u Z 2 V k I F R 5 c G U u e 0 N v b H V t b j E 4 L D E 3 f S Z x d W 9 0 O y w m c X V v d D t T Z W N 0 a W 9 u M S 9 Q Y W d l M D E 5 L 0 N o Y W 5 n Z W Q g V H l w Z S 5 7 Q 2 9 s d W 1 u M T k s M T h 9 J n F 1 b 3 Q 7 L C Z x d W 9 0 O 1 N l Y 3 R p b 2 4 x L 1 B h Z 2 U w M T k v Q 2 h h b m d l Z C B U e X B l L n t D b 2 x 1 b W 4 y M C w x O X 0 m c X V v d D s s J n F 1 b 3 Q 7 U 2 V j d G l v b j E v U G F n Z T A x O S 9 D a G F u Z 2 V k I F R 5 c G U u e 0 N v b H V t b j I x L D I w f S Z x d W 9 0 O y w m c X V v d D t T Z W N 0 a W 9 u M S 9 Q Y W d l M D E 5 L 0 N o Y W 5 n Z W Q g V H l w Z S 5 7 Q 2 9 s d W 1 u M j I s M j F 9 J n F 1 b 3 Q 7 L C Z x d W 9 0 O 1 N l Y 3 R p b 2 4 x L 1 B h Z 2 U w M T k v Q 2 h h b m d l Z C B U e X B l L n t D b 2 x 1 b W 4 y M y w y M n 0 m c X V v d D s s J n F 1 b 3 Q 7 U 2 V j d G l v b j E v U G F n Z T A x O S 9 D a G F u Z 2 V k I F R 5 c G U u e 0 N v b H V t b j I 0 L D I z f S Z x d W 9 0 O y w m c X V v d D t T Z W N 0 a W 9 u M S 9 Q Y W d l M D E 5 L 0 N o Y W 5 n Z W Q g V H l w Z S 5 7 Q 2 9 s d W 1 u M j U s M j R 9 J n F 1 b 3 Q 7 L C Z x d W 9 0 O 1 N l Y 3 R p b 2 4 x L 1 B h Z 2 U w M T k v Q 2 h h b m d l Z C B U e X B l L n t D b 2 x 1 b W 4 y N i w y N X 0 m c X V v d D s s J n F 1 b 3 Q 7 U 2 V j d G l v b j E v U G F n Z T A x O S 9 D a G F u Z 2 V k I F R 5 c G U u e 0 N v b H V t b j I 3 L D I 2 f S Z x d W 9 0 O y w m c X V v d D t T Z W N 0 a W 9 u M S 9 Q Y W d l M D E 5 L 0 N o Y W 5 n Z W Q g V H l w Z S 5 7 Q 2 9 s d W 1 u M j g s M j d 9 J n F 1 b 3 Q 7 L C Z x d W 9 0 O 1 N l Y 3 R p b 2 4 x L 1 B h Z 2 U w M T k v Q 2 h h b m d l Z C B U e X B l L n t D b 2 x 1 b W 4 y O S w y O H 0 m c X V v d D s s J n F 1 b 3 Q 7 U 2 V j d G l v b j E v U G F n Z T A x O S 9 D a G F u Z 2 V k I F R 5 c G U u e 0 N v b H V t b j M w L D I 5 f S Z x d W 9 0 O y w m c X V v d D t T Z W N 0 a W 9 u M S 9 Q Y W d l M D E 5 L 0 N o Y W 5 n Z W Q g V H l w Z S 5 7 Q 2 9 s d W 1 u M z E s M z B 9 J n F 1 b 3 Q 7 L C Z x d W 9 0 O 1 N l Y 3 R p b 2 4 x L 1 B h Z 2 U w M T k v Q 2 h h b m d l Z C B U e X B l L n t B c H B l b m R p e C A x I C 0 g U 2 l 0 Z X M g d 2 l 0 a C B w b G F u b m l u Z y B w Z X J t a X N z a W 9 u I G F u Z C B y Z X N v b H V 0 a W 9 u I H R v I G d y Y W 5 0 I H B l c m 1 p c 3 N p b 2 4 g K D I w M j A p L D M x f S Z x d W 9 0 O y w m c X V v d D t T Z W N 0 a W 9 u M S 9 Q Y W d l M D E 5 L 0 N o Y W 5 n Z W Q g V H l w Z S 5 7 Q 2 9 s d W 1 u M z M s M z J 9 J n F 1 b 3 Q 7 L C Z x d W 9 0 O 1 N l Y 3 R p b 2 4 x L 1 B h Z 2 U w M T k v Q 2 h h b m d l Z C B U e X B l L n t D b 2 x 1 b W 4 z N C w z M 3 0 m c X V v d D s s J n F 1 b 3 Q 7 U 2 V j d G l v b j E v U G F n Z T A x O S 9 D a G F u Z 2 V k I F R 5 c G U u e 0 N v b H V t b j M 1 L D M 0 f S Z x d W 9 0 O y w m c X V v d D t T Z W N 0 a W 9 u M S 9 Q Y W d l M D E 5 L 0 N o Y W 5 n Z W Q g V H l w Z S 5 7 Q 2 9 s d W 1 u M z Y s M z V 9 J n F 1 b 3 Q 7 L C Z x d W 9 0 O 1 N l Y 3 R p b 2 4 x L 1 B h Z 2 U w M T k v Q 2 h h b m d l Z C B U e X B l L n t D b 2 x 1 b W 4 z N y w z N n 0 m c X V v d D s s J n F 1 b 3 Q 7 U 2 V j d G l v b j E v U G F n Z T A x O S 9 D a G F u Z 2 V k I F R 5 c G U u e 0 N v b H V t b j M 4 L D M 3 f S Z x d W 9 0 O y w m c X V v d D t T Z W N 0 a W 9 u M S 9 Q Y W d l M D E 5 L 0 N o Y W 5 n Z W Q g V H l w Z S 5 7 Q 2 9 s d W 1 u M z k s M z h 9 J n F 1 b 3 Q 7 L C Z x d W 9 0 O 1 N l Y 3 R p b 2 4 x L 1 B h Z 2 U w M T k v Q 2 h h b m d l Z C B U e X B l L n t D b 2 x 1 b W 4 0 M C w z O X 0 m c X V v d D s s J n F 1 b 3 Q 7 U 2 V j d G l v b j E v U G F n Z T A x O S 9 D a G F u Z 2 V k I F R 5 c G U u e 0 N v b H V t b j Q x L D Q w f S Z x d W 9 0 O y w m c X V v d D t T Z W N 0 a W 9 u M S 9 Q Y W d l M D E 5 L 0 N o Y W 5 n Z W Q g V H l w Z S 5 7 Q 2 9 s d W 1 u N D I s N D F 9 J n F 1 b 3 Q 7 L C Z x d W 9 0 O 1 N l Y 3 R p b 2 4 x L 1 B h Z 2 U w M T k v Q 2 h h b m d l Z C B U e X B l L n t D b 2 x 1 b W 4 0 M y w 0 M n 0 m c X V v d D s s J n F 1 b 3 Q 7 U 2 V j d G l v b j E v U G F n Z T A x O S 9 D a G F u Z 2 V k I F R 5 c G U u e 0 N v b H V t b j Q 0 L D Q z f S Z x d W 9 0 O y w m c X V v d D t T Z W N 0 a W 9 u M S 9 Q Y W d l M D E 5 L 0 N o Y W 5 n Z W Q g V H l w Z S 5 7 Q 2 9 s d W 1 u N D U s N D R 9 J n F 1 b 3 Q 7 L C Z x d W 9 0 O 1 N l Y 3 R p b 2 4 x L 1 B h Z 2 U w M T k v Q 2 h h b m d l Z C B U e X B l L n t D b 2 x 1 b W 4 0 N i w 0 N X 0 m c X V v d D s s J n F 1 b 3 Q 7 U 2 V j d G l v b j E v U G F n Z T A x O S 9 D a G F u Z 2 V k I F R 5 c G U u e 0 N v b H V t b j Q 3 L D Q 2 f S Z x d W 9 0 O 1 0 s J n F 1 b 3 Q 7 Q 2 9 s d W 1 u Q 2 9 1 b n Q m c X V v d D s 6 N D c s J n F 1 b 3 Q 7 S 2 V 5 Q 2 9 s d W 1 u T m F t Z X M m c X V v d D s 6 W 1 0 s J n F 1 b 3 Q 7 Q 2 9 s d W 1 u S W R l b n R p d G l l c y Z x d W 9 0 O z p b J n F 1 b 3 Q 7 U 2 V j d G l v b j E v U G F n Z T A x O S 9 D a G F u Z 2 V k I F R 5 c G U u e 0 N v b H V t b j E s M H 0 m c X V v d D s s J n F 1 b 3 Q 7 U 2 V j d G l v b j E v U G F n Z T A x O S 9 D a G F u Z 2 V k I F R 5 c G U u e 0 N v b H V t b j I s M X 0 m c X V v d D s s J n F 1 b 3 Q 7 U 2 V j d G l v b j E v U G F n Z T A x O S 9 D a G F u Z 2 V k I F R 5 c G U u e 0 N v b H V t b j M s M n 0 m c X V v d D s s J n F 1 b 3 Q 7 U 2 V j d G l v b j E v U G F n Z T A x O S 9 D a G F u Z 2 V k I F R 5 c G U u e 0 N v b H V t b j Q s M 3 0 m c X V v d D s s J n F 1 b 3 Q 7 U 2 V j d G l v b j E v U G F n Z T A x O S 9 D a G F u Z 2 V k I F R 5 c G U u e 0 N v b H V t b j U s N H 0 m c X V v d D s s J n F 1 b 3 Q 7 U 2 V j d G l v b j E v U G F n Z T A x O S 9 D a G F u Z 2 V k I F R 5 c G U u e 0 N v b H V t b j Y s N X 0 m c X V v d D s s J n F 1 b 3 Q 7 U 2 V j d G l v b j E v U G F n Z T A x O S 9 D a G F u Z 2 V k I F R 5 c G U u e 0 N v b H V t b j c s N n 0 m c X V v d D s s J n F 1 b 3 Q 7 U 2 V j d G l v b j E v U G F n Z T A x O S 9 D a G F u Z 2 V k I F R 5 c G U u e 0 N v b H V t b j g s N 3 0 m c X V v d D s s J n F 1 b 3 Q 7 U 2 V j d G l v b j E v U G F n Z T A x O S 9 D a G F u Z 2 V k I F R 5 c G U u e 0 N v b H V t b j k s O H 0 m c X V v d D s s J n F 1 b 3 Q 7 U 2 V j d G l v b j E v U G F n Z T A x O S 9 D a G F u Z 2 V k I F R 5 c G U u e 0 N v b H V t b j E w L D l 9 J n F 1 b 3 Q 7 L C Z x d W 9 0 O 1 N l Y 3 R p b 2 4 x L 1 B h Z 2 U w M T k v Q 2 h h b m d l Z C B U e X B l L n t D b 2 x 1 b W 4 x M S w x M H 0 m c X V v d D s s J n F 1 b 3 Q 7 U 2 V j d G l v b j E v U G F n Z T A x O S 9 D a G F u Z 2 V k I F R 5 c G U u e 0 N v b H V t b j E y L D E x f S Z x d W 9 0 O y w m c X V v d D t T Z W N 0 a W 9 u M S 9 Q Y W d l M D E 5 L 0 N o Y W 5 n Z W Q g V H l w Z S 5 7 Q 2 9 s d W 1 u M T M s M T J 9 J n F 1 b 3 Q 7 L C Z x d W 9 0 O 1 N l Y 3 R p b 2 4 x L 1 B h Z 2 U w M T k v Q 2 h h b m d l Z C B U e X B l L n t D b 2 x 1 b W 4 x N C w x M 3 0 m c X V v d D s s J n F 1 b 3 Q 7 U 2 V j d G l v b j E v U G F n Z T A x O S 9 D a G F u Z 2 V k I F R 5 c G U u e 0 N v b H V t b j E 1 L D E 0 f S Z x d W 9 0 O y w m c X V v d D t T Z W N 0 a W 9 u M S 9 Q Y W d l M D E 5 L 0 N o Y W 5 n Z W Q g V H l w Z S 5 7 Q 2 9 s d W 1 u M T Y s M T V 9 J n F 1 b 3 Q 7 L C Z x d W 9 0 O 1 N l Y 3 R p b 2 4 x L 1 B h Z 2 U w M T k v Q 2 h h b m d l Z C B U e X B l L n t D b 2 x 1 b W 4 x N y w x N n 0 m c X V v d D s s J n F 1 b 3 Q 7 U 2 V j d G l v b j E v U G F n Z T A x O S 9 D a G F u Z 2 V k I F R 5 c G U u e 0 N v b H V t b j E 4 L D E 3 f S Z x d W 9 0 O y w m c X V v d D t T Z W N 0 a W 9 u M S 9 Q Y W d l M D E 5 L 0 N o Y W 5 n Z W Q g V H l w Z S 5 7 Q 2 9 s d W 1 u M T k s M T h 9 J n F 1 b 3 Q 7 L C Z x d W 9 0 O 1 N l Y 3 R p b 2 4 x L 1 B h Z 2 U w M T k v Q 2 h h b m d l Z C B U e X B l L n t D b 2 x 1 b W 4 y M C w x O X 0 m c X V v d D s s J n F 1 b 3 Q 7 U 2 V j d G l v b j E v U G F n Z T A x O S 9 D a G F u Z 2 V k I F R 5 c G U u e 0 N v b H V t b j I x L D I w f S Z x d W 9 0 O y w m c X V v d D t T Z W N 0 a W 9 u M S 9 Q Y W d l M D E 5 L 0 N o Y W 5 n Z W Q g V H l w Z S 5 7 Q 2 9 s d W 1 u M j I s M j F 9 J n F 1 b 3 Q 7 L C Z x d W 9 0 O 1 N l Y 3 R p b 2 4 x L 1 B h Z 2 U w M T k v Q 2 h h b m d l Z C B U e X B l L n t D b 2 x 1 b W 4 y M y w y M n 0 m c X V v d D s s J n F 1 b 3 Q 7 U 2 V j d G l v b j E v U G F n Z T A x O S 9 D a G F u Z 2 V k I F R 5 c G U u e 0 N v b H V t b j I 0 L D I z f S Z x d W 9 0 O y w m c X V v d D t T Z W N 0 a W 9 u M S 9 Q Y W d l M D E 5 L 0 N o Y W 5 n Z W Q g V H l w Z S 5 7 Q 2 9 s d W 1 u M j U s M j R 9 J n F 1 b 3 Q 7 L C Z x d W 9 0 O 1 N l Y 3 R p b 2 4 x L 1 B h Z 2 U w M T k v Q 2 h h b m d l Z C B U e X B l L n t D b 2 x 1 b W 4 y N i w y N X 0 m c X V v d D s s J n F 1 b 3 Q 7 U 2 V j d G l v b j E v U G F n Z T A x O S 9 D a G F u Z 2 V k I F R 5 c G U u e 0 N v b H V t b j I 3 L D I 2 f S Z x d W 9 0 O y w m c X V v d D t T Z W N 0 a W 9 u M S 9 Q Y W d l M D E 5 L 0 N o Y W 5 n Z W Q g V H l w Z S 5 7 Q 2 9 s d W 1 u M j g s M j d 9 J n F 1 b 3 Q 7 L C Z x d W 9 0 O 1 N l Y 3 R p b 2 4 x L 1 B h Z 2 U w M T k v Q 2 h h b m d l Z C B U e X B l L n t D b 2 x 1 b W 4 y O S w y O H 0 m c X V v d D s s J n F 1 b 3 Q 7 U 2 V j d G l v b j E v U G F n Z T A x O S 9 D a G F u Z 2 V k I F R 5 c G U u e 0 N v b H V t b j M w L D I 5 f S Z x d W 9 0 O y w m c X V v d D t T Z W N 0 a W 9 u M S 9 Q Y W d l M D E 5 L 0 N o Y W 5 n Z W Q g V H l w Z S 5 7 Q 2 9 s d W 1 u M z E s M z B 9 J n F 1 b 3 Q 7 L C Z x d W 9 0 O 1 N l Y 3 R p b 2 4 x L 1 B h Z 2 U w M T k v Q 2 h h b m d l Z C B U e X B l L n t B c H B l b m R p e C A x I C 0 g U 2 l 0 Z X M g d 2 l 0 a C B w b G F u b m l u Z y B w Z X J t a X N z a W 9 u I G F u Z C B y Z X N v b H V 0 a W 9 u I H R v I G d y Y W 5 0 I H B l c m 1 p c 3 N p b 2 4 g K D I w M j A p L D M x f S Z x d W 9 0 O y w m c X V v d D t T Z W N 0 a W 9 u M S 9 Q Y W d l M D E 5 L 0 N o Y W 5 n Z W Q g V H l w Z S 5 7 Q 2 9 s d W 1 u M z M s M z J 9 J n F 1 b 3 Q 7 L C Z x d W 9 0 O 1 N l Y 3 R p b 2 4 x L 1 B h Z 2 U w M T k v Q 2 h h b m d l Z C B U e X B l L n t D b 2 x 1 b W 4 z N C w z M 3 0 m c X V v d D s s J n F 1 b 3 Q 7 U 2 V j d G l v b j E v U G F n Z T A x O S 9 D a G F u Z 2 V k I F R 5 c G U u e 0 N v b H V t b j M 1 L D M 0 f S Z x d W 9 0 O y w m c X V v d D t T Z W N 0 a W 9 u M S 9 Q Y W d l M D E 5 L 0 N o Y W 5 n Z W Q g V H l w Z S 5 7 Q 2 9 s d W 1 u M z Y s M z V 9 J n F 1 b 3 Q 7 L C Z x d W 9 0 O 1 N l Y 3 R p b 2 4 x L 1 B h Z 2 U w M T k v Q 2 h h b m d l Z C B U e X B l L n t D b 2 x 1 b W 4 z N y w z N n 0 m c X V v d D s s J n F 1 b 3 Q 7 U 2 V j d G l v b j E v U G F n Z T A x O S 9 D a G F u Z 2 V k I F R 5 c G U u e 0 N v b H V t b j M 4 L D M 3 f S Z x d W 9 0 O y w m c X V v d D t T Z W N 0 a W 9 u M S 9 Q Y W d l M D E 5 L 0 N o Y W 5 n Z W Q g V H l w Z S 5 7 Q 2 9 s d W 1 u M z k s M z h 9 J n F 1 b 3 Q 7 L C Z x d W 9 0 O 1 N l Y 3 R p b 2 4 x L 1 B h Z 2 U w M T k v Q 2 h h b m d l Z C B U e X B l L n t D b 2 x 1 b W 4 0 M C w z O X 0 m c X V v d D s s J n F 1 b 3 Q 7 U 2 V j d G l v b j E v U G F n Z T A x O S 9 D a G F u Z 2 V k I F R 5 c G U u e 0 N v b H V t b j Q x L D Q w f S Z x d W 9 0 O y w m c X V v d D t T Z W N 0 a W 9 u M S 9 Q Y W d l M D E 5 L 0 N o Y W 5 n Z W Q g V H l w Z S 5 7 Q 2 9 s d W 1 u N D I s N D F 9 J n F 1 b 3 Q 7 L C Z x d W 9 0 O 1 N l Y 3 R p b 2 4 x L 1 B h Z 2 U w M T k v Q 2 h h b m d l Z C B U e X B l L n t D b 2 x 1 b W 4 0 M y w 0 M n 0 m c X V v d D s s J n F 1 b 3 Q 7 U 2 V j d G l v b j E v U G F n Z T A x O S 9 D a G F u Z 2 V k I F R 5 c G U u e 0 N v b H V t b j Q 0 L D Q z f S Z x d W 9 0 O y w m c X V v d D t T Z W N 0 a W 9 u M S 9 Q Y W d l M D E 5 L 0 N o Y W 5 n Z W Q g V H l w Z S 5 7 Q 2 9 s d W 1 u N D U s N D R 9 J n F 1 b 3 Q 7 L C Z x d W 9 0 O 1 N l Y 3 R p b 2 4 x L 1 B h Z 2 U w M T k v Q 2 h h b m d l Z C B U e X B l L n t D b 2 x 1 b W 4 0 N i w 0 N X 0 m c X V v d D s s J n F 1 b 3 Q 7 U 2 V j d G l v b j E v U G F n Z T A x O S 9 D a G F u Z 2 V k I F R 5 c G U u e 0 N v b H V t b j Q 3 L D Q 2 f S Z x d W 9 0 O 1 0 s J n F 1 b 3 Q 7 U m V s Y X R p b 2 5 z a G l w S W 5 m b y Z x d W 9 0 O z p b X X 0 i I C 8 + P C 9 T d G F i b G V F b n R y a W V z P j w v S X R l b T 4 8 S X R l b T 4 8 S X R l b U x v Y 2 F 0 a W 9 u P j x J d G V t V H l w Z T 5 G b 3 J t d W x h P C 9 J d G V t V H l w Z T 4 8 S X R l b V B h d G g + U 2 V j d G l v b j E v U G F n Z T A x O S 9 T b 3 V y Y 2 U 8 L 0 l 0 Z W 1 Q Y X R o P j w v S X R l b U x v Y 2 F 0 a W 9 u P j x T d G F i b G V F b n R y a W V z I C 8 + P C 9 J d G V t P j x J d G V t P j x J d G V t T G 9 j Y X R p b 2 4 + P E l 0 Z W 1 U e X B l P k Z v c m 1 1 b G E 8 L 0 l 0 Z W 1 U e X B l P j x J d G V t U G F 0 a D 5 T Z W N 0 a W 9 u M S 9 Q Y W d l M D E 5 L 1 B h Z 2 U x P C 9 J d G V t U G F 0 a D 4 8 L 0 l 0 Z W 1 M b 2 N h d G l v b j 4 8 U 3 R h Y m x l R W 5 0 c m l l c y A v P j w v S X R l b T 4 8 S X R l b T 4 8 S X R l b U x v Y 2 F 0 a W 9 u P j x J d G V t V H l w Z T 5 G b 3 J t d W x h P C 9 J d G V t V H l w Z T 4 8 S X R l b V B h d G g + U 2 V j d G l v b j E v U G F n Z T A x O S 9 Q c m 9 t b 3 R l Z C U y M E h l Y W R l c n M 8 L 0 l 0 Z W 1 Q Y X R o P j w v S X R l b U x v Y 2 F 0 a W 9 u P j x T d G F i b G V F b n R y a W V z I C 8 + P C 9 J d G V t P j x J d G V t P j x J d G V t T G 9 j Y X R p b 2 4 + P E l 0 Z W 1 U e X B l P k Z v c m 1 1 b G E 8 L 0 l 0 Z W 1 U e X B l P j x J d G V t U G F 0 a D 5 T Z W N 0 a W 9 u M S 9 Q Y W d l M D E 5 L 0 N o Y W 5 n Z W Q l M j B U e X B l P C 9 J d G V t U G F 0 a D 4 8 L 0 l 0 Z W 1 M b 2 N h d G l v b j 4 8 U 3 R h Y m x l R W 5 0 c m l l c y A v P j w v S X R l b T 4 8 S X R l b T 4 8 S X R l b U x v Y 2 F 0 a W 9 u P j x J d G V t V H l w Z T 5 G b 3 J t d W x h P C 9 J d G V t V H l w Z T 4 8 S X R l b V B h d G g + U 2 V j d G l v b j E v U G F n Z T A x O D w v S X R l b V B h d G g + P C 9 J d G V t T G 9 j Y X R p b 2 4 + P F N 0 Y W J s Z U V u d H J p Z X M + P E V u d H J 5 I F R 5 c G U 9 I k l z U H J p d m F 0 Z S I g V m F s d W U 9 I m w w I i A v P j x F b n R y e S B U e X B l P S J R d W V y e U l E I i B W Y W x 1 Z T 0 i c 2 R h Z G Y x N D c 1 L T V k N z k t N D U 0 O S 0 4 O T M 4 L T U 3 Z D N k N j N k M W Q w M S I g L z 4 8 R W 5 0 c n k g V H l w Z T 0 i R m l s b E V u Y W J s Z W Q i I F Z h b H V l P S J s M C I g L z 4 8 R W 5 0 c n k g V H l w Z T 0 i R m l s b E 9 i a m V j d F R 5 c G U i I F Z h b H V l P S J z Q 2 9 u b m V j d G l v b k 9 u b H k i I C 8 + P E V u d H J 5 I F R 5 c G U 9 I k Z p b G x U b 0 R h d G F N b 2 R l b E V u Y W J s Z W Q i I F Z h b H V l P S J s M S I g L z 4 8 R W 5 0 c n k g V H l w Z T 0 i Q n V m Z m V y T m V 4 d F J l Z n J l c 2 g i I F Z h b H V l P S J s M S I g L z 4 8 R W 5 0 c n k g V H l w Z T 0 i U m V z d W x 0 V H l w Z S I g V m F s d W U 9 I n N U Y W J s Z S I g L z 4 8 R W 5 0 c n k g V H l w Z T 0 i T m F t Z V V w Z G F 0 Z W R B Z n R l c k Z p b G w i I F Z h b H V l P S J s M C I g L z 4 8 R W 5 0 c n k g V H l w Z T 0 i R m l s b G V k Q 2 9 t c G x l d G V S Z X N 1 b H R U b 1 d v c m t z a G V l d C I g V m F s d W U 9 I m w w I i A v P j x F b n R y e S B U e X B l P S J B Z G R l Z F R v R G F 0 Y U 1 v Z G V s I i B W Y W x 1 Z T 0 i b D E i I C 8 + P E V u d H J 5 I F R 5 c G U 9 I k Z p b G x D b 3 V u d C I g V m F s d W U 9 I m w z M C I g L z 4 8 R W 5 0 c n k g V H l w Z T 0 i R m l s b E V y c m 9 y Q 2 9 k Z S I g V m F s d W U 9 I n N V b m t u b 3 d u I i A v P j x F b n R y e S B U e X B l P S J G a W x s R X J y b 3 J D b 3 V u d C I g V m F s d W U 9 I m w w I i A v P j x F b n R y e S B U e X B l P S J G a W x s T G F z d F V w Z G F 0 Z W Q i I F Z h b H V l P S J k M j A y N S 0 w O C 0 y M V Q x M T o x N T o z M y 4 0 O D k w N j M z W i I g L z 4 8 R W 5 0 c n k g V H l w Z T 0 i R m l s b E N v b H V t b l R 5 c G V z I i B W Y W x 1 Z T 0 i c 0 J n W U d C Z 1 l H Q m d Z R 0 J n W U d C Z 1 l H Q m d Z R 0 J n W U d C Z 1 l H Q m d Z R 0 J n W U d C Z 1 l H Q m c 9 P S I g L z 4 8 R W 5 0 c n k g V H l w Z T 0 i R m l s b E N v b H V t b k 5 h b W V z I i B W Y W x 1 Z T 0 i c 1 s m c X V v d D t D b 2 x 1 b W 4 x J n F 1 b 3 Q 7 L C Z x d W 9 0 O 0 N v b H V t b j I m c X V v d D s s J n F 1 b 3 Q 7 Q 2 9 s d W 1 u M y Z x d W 9 0 O y w m c X V v d D t D b 2 x 1 b W 4 0 J n F 1 b 3 Q 7 L C Z x d W 9 0 O 0 N v b H V t b j U m c X V v d D s s J n F 1 b 3 Q 7 Q 2 9 s d W 1 u N i Z x d W 9 0 O y w m c X V v d D t D b 2 x 1 b W 4 3 J n F 1 b 3 Q 7 L C Z x d W 9 0 O 0 N v b H V t b j g m c X V v d D s s J n F 1 b 3 Q 7 Q 2 9 s d W 1 u O S Z x d W 9 0 O y w m c X V v d D t D b 2 x 1 b W 4 x M C Z x d W 9 0 O y w m c X V v d D t D b 2 x 1 b W 4 x M S Z x d W 9 0 O y w m c X V v d D t D b 2 x 1 b W 4 x M i Z x d W 9 0 O y w m c X V v d D t D b 2 x 1 b W 4 x M y Z x d W 9 0 O y w m c X V v d D t D b 2 x 1 b W 4 x N C Z x d W 9 0 O y w m c X V v d D t D b 2 x 1 b W 4 x N S Z x d W 9 0 O y w m c X V v d D t D b 2 x 1 b W 4 x N i Z x d W 9 0 O y w m c X V v d D t D b 2 x 1 b W 4 x N y Z x d W 9 0 O y w m c X V v d D t D b 2 x 1 b W 4 x O C Z x d W 9 0 O y w m c X V v d D t D b 2 x 1 b W 4 x O S Z x d W 9 0 O y w m c X V v d D t D b 2 x 1 b W 4 y M C Z x d W 9 0 O y w m c X V v d D t D b 2 x 1 b W 4 y M S Z x d W 9 0 O y w m c X V v d D t D b 2 x 1 b W 4 y M i Z x d W 9 0 O y w m c X V v d D t D b 2 x 1 b W 4 y M y Z x d W 9 0 O y w m c X V v d D t D b 2 x 1 b W 4 y N C Z x d W 9 0 O y w m c X V v d D t D b 2 x 1 b W 4 y N S Z x d W 9 0 O y w m c X V v d D t D b 2 x 1 b W 4 y N i Z x d W 9 0 O y w m c X V v d D t D b 2 x 1 b W 4 y N y Z x d W 9 0 O y w m c X V v d D t D b 2 x 1 b W 4 y O C Z x d W 9 0 O y w m c X V v d D t D b 2 x 1 b W 4 y O S Z x d W 9 0 O y w m c X V v d D t D b 2 x 1 b W 4 z M C Z x d W 9 0 O y w m c X V v d D t D b 2 x 1 b W 4 z M S Z x d W 9 0 O y w m c X V v d D t D b 2 x 1 b W 4 z M i Z x d W 9 0 O y w m c X V v d D t D b 2 x 1 b W 4 z M y Z x d W 9 0 O y w m c X V v d D t D b 2 x 1 b W 4 z N C Z x d W 9 0 O 1 0 i I C 8 + P E V u d H J 5 I F R 5 c G U 9 I k Z p b G x T d G F 0 d X M i I F Z h b H V l P S J z Q 2 9 t c G x l d G U i I C 8 + P E V u d H J 5 I F R 5 c G U 9 I l J l b G F 0 a W 9 u c 2 h p c E l u Z m 9 D b 2 5 0 Y W l u Z X I i I F Z h b H V l P S J z e y Z x d W 9 0 O 2 N v b H V t b k N v d W 5 0 J n F 1 b 3 Q 7 O j M 0 L C Z x d W 9 0 O 2 t l e U N v b H V t b k 5 h b W V z J n F 1 b 3 Q 7 O l t d L C Z x d W 9 0 O 3 F 1 Z X J 5 U m V s Y X R p b 2 5 z a G l w c y Z x d W 9 0 O z p b X S w m c X V v d D t j b 2 x 1 b W 5 J Z G V u d G l 0 a W V z J n F 1 b 3 Q 7 O l s m c X V v d D t T Z W N 0 a W 9 u M S 9 Q Y W d l M D E 4 L 0 N o Y W 5 n Z W Q g V H l w Z S 5 7 Q 2 9 s d W 1 u M S w w f S Z x d W 9 0 O y w m c X V v d D t T Z W N 0 a W 9 u M S 9 Q Y W d l M D E 4 L 0 N o Y W 5 n Z W Q g V H l w Z S 5 7 Q 2 9 s d W 1 u M i w x f S Z x d W 9 0 O y w m c X V v d D t T Z W N 0 a W 9 u M S 9 Q Y W d l M D E 4 L 0 N o Y W 5 n Z W Q g V H l w Z S 5 7 Q 2 9 s d W 1 u M y w y f S Z x d W 9 0 O y w m c X V v d D t T Z W N 0 a W 9 u M S 9 Q Y W d l M D E 4 L 0 N o Y W 5 n Z W Q g V H l w Z S 5 7 Q 2 9 s d W 1 u N C w z f S Z x d W 9 0 O y w m c X V v d D t T Z W N 0 a W 9 u M S 9 Q Y W d l M D E 4 L 0 N o Y W 5 n Z W Q g V H l w Z S 5 7 Q 2 9 s d W 1 u N S w 0 f S Z x d W 9 0 O y w m c X V v d D t T Z W N 0 a W 9 u M S 9 Q Y W d l M D E 4 L 0 N o Y W 5 n Z W Q g V H l w Z S 5 7 Q 2 9 s d W 1 u N i w 1 f S Z x d W 9 0 O y w m c X V v d D t T Z W N 0 a W 9 u M S 9 Q Y W d l M D E 4 L 0 N o Y W 5 n Z W Q g V H l w Z S 5 7 Q 2 9 s d W 1 u N y w 2 f S Z x d W 9 0 O y w m c X V v d D t T Z W N 0 a W 9 u M S 9 Q Y W d l M D E 4 L 0 N o Y W 5 n Z W Q g V H l w Z S 5 7 Q 2 9 s d W 1 u O C w 3 f S Z x d W 9 0 O y w m c X V v d D t T Z W N 0 a W 9 u M S 9 Q Y W d l M D E 4 L 0 N o Y W 5 n Z W Q g V H l w Z S 5 7 Q 2 9 s d W 1 u O S w 4 f S Z x d W 9 0 O y w m c X V v d D t T Z W N 0 a W 9 u M S 9 Q Y W d l M D E 4 L 0 N o Y W 5 n Z W Q g V H l w Z S 5 7 Q 2 9 s d W 1 u M T A s O X 0 m c X V v d D s s J n F 1 b 3 Q 7 U 2 V j d G l v b j E v U G F n Z T A x O C 9 D a G F u Z 2 V k I F R 5 c G U u e 0 N v b H V t b j E x L D E w f S Z x d W 9 0 O y w m c X V v d D t T Z W N 0 a W 9 u M S 9 Q Y W d l M D E 4 L 0 N o Y W 5 n Z W Q g V H l w Z S 5 7 Q 2 9 s d W 1 u M T I s M T F 9 J n F 1 b 3 Q 7 L C Z x d W 9 0 O 1 N l Y 3 R p b 2 4 x L 1 B h Z 2 U w M T g v Q 2 h h b m d l Z C B U e X B l L n t D b 2 x 1 b W 4 x M y w x M n 0 m c X V v d D s s J n F 1 b 3 Q 7 U 2 V j d G l v b j E v U G F n Z T A x O C 9 D a G F u Z 2 V k I F R 5 c G U u e 0 N v b H V t b j E 0 L D E z f S Z x d W 9 0 O y w m c X V v d D t T Z W N 0 a W 9 u M S 9 Q Y W d l M D E 4 L 0 N o Y W 5 n Z W Q g V H l w Z S 5 7 Q 2 9 s d W 1 u M T U s M T R 9 J n F 1 b 3 Q 7 L C Z x d W 9 0 O 1 N l Y 3 R p b 2 4 x L 1 B h Z 2 U w M T g v Q 2 h h b m d l Z C B U e X B l L n t D b 2 x 1 b W 4 x N i w x N X 0 m c X V v d D s s J n F 1 b 3 Q 7 U 2 V j d G l v b j E v U G F n Z T A x O C 9 D a G F u Z 2 V k I F R 5 c G U u e 0 N v b H V t b j E 3 L D E 2 f S Z x d W 9 0 O y w m c X V v d D t T Z W N 0 a W 9 u M S 9 Q Y W d l M D E 4 L 0 N o Y W 5 n Z W Q g V H l w Z S 5 7 Q 2 9 s d W 1 u M T g s M T d 9 J n F 1 b 3 Q 7 L C Z x d W 9 0 O 1 N l Y 3 R p b 2 4 x L 1 B h Z 2 U w M T g v Q 2 h h b m d l Z C B U e X B l L n t D b 2 x 1 b W 4 x O S w x O H 0 m c X V v d D s s J n F 1 b 3 Q 7 U 2 V j d G l v b j E v U G F n Z T A x O C 9 D a G F u Z 2 V k I F R 5 c G U u e 0 N v b H V t b j I w L D E 5 f S Z x d W 9 0 O y w m c X V v d D t T Z W N 0 a W 9 u M S 9 Q Y W d l M D E 4 L 0 N o Y W 5 n Z W Q g V H l w Z S 5 7 Q 2 9 s d W 1 u M j E s M j B 9 J n F 1 b 3 Q 7 L C Z x d W 9 0 O 1 N l Y 3 R p b 2 4 x L 1 B h Z 2 U w M T g v Q 2 h h b m d l Z C B U e X B l L n t D b 2 x 1 b W 4 y M i w y M X 0 m c X V v d D s s J n F 1 b 3 Q 7 U 2 V j d G l v b j E v U G F n Z T A x O C 9 D a G F u Z 2 V k I F R 5 c G U u e 0 N v b H V t b j I z L D I y f S Z x d W 9 0 O y w m c X V v d D t T Z W N 0 a W 9 u M S 9 Q Y W d l M D E 4 L 0 N o Y W 5 n Z W Q g V H l w Z S 5 7 Q 2 9 s d W 1 u M j Q s M j N 9 J n F 1 b 3 Q 7 L C Z x d W 9 0 O 1 N l Y 3 R p b 2 4 x L 1 B h Z 2 U w M T g v Q 2 h h b m d l Z C B U e X B l L n t D b 2 x 1 b W 4 y N S w y N H 0 m c X V v d D s s J n F 1 b 3 Q 7 U 2 V j d G l v b j E v U G F n Z T A x O C 9 D a G F u Z 2 V k I F R 5 c G U u e 0 N v b H V t b j I 2 L D I 1 f S Z x d W 9 0 O y w m c X V v d D t T Z W N 0 a W 9 u M S 9 Q Y W d l M D E 4 L 0 N o Y W 5 n Z W Q g V H l w Z S 5 7 Q 2 9 s d W 1 u M j c s M j Z 9 J n F 1 b 3 Q 7 L C Z x d W 9 0 O 1 N l Y 3 R p b 2 4 x L 1 B h Z 2 U w M T g v Q 2 h h b m d l Z C B U e X B l L n t D b 2 x 1 b W 4 y O C w y N 3 0 m c X V v d D s s J n F 1 b 3 Q 7 U 2 V j d G l v b j E v U G F n Z T A x O C 9 D a G F u Z 2 V k I F R 5 c G U u e 0 N v b H V t b j I 5 L D I 4 f S Z x d W 9 0 O y w m c X V v d D t T Z W N 0 a W 9 u M S 9 Q Y W d l M D E 4 L 0 N o Y W 5 n Z W Q g V H l w Z S 5 7 Q 2 9 s d W 1 u M z A s M j l 9 J n F 1 b 3 Q 7 L C Z x d W 9 0 O 1 N l Y 3 R p b 2 4 x L 1 B h Z 2 U w M T g v Q 2 h h b m d l Z C B U e X B l L n t D b 2 x 1 b W 4 z M S w z M H 0 m c X V v d D s s J n F 1 b 3 Q 7 U 2 V j d G l v b j E v U G F n Z T A x O C 9 D a G F u Z 2 V k I F R 5 c G U u e 0 N v b H V t b j M y L D M x f S Z x d W 9 0 O y w m c X V v d D t T Z W N 0 a W 9 u M S 9 Q Y W d l M D E 4 L 0 N o Y W 5 n Z W Q g V H l w Z S 5 7 Q 2 9 s d W 1 u M z M s M z J 9 J n F 1 b 3 Q 7 L C Z x d W 9 0 O 1 N l Y 3 R p b 2 4 x L 1 B h Z 2 U w M T g v Q 2 h h b m d l Z C B U e X B l L n t D b 2 x 1 b W 4 z N C w z M 3 0 m c X V v d D t d L C Z x d W 9 0 O 0 N v b H V t b k N v d W 5 0 J n F 1 b 3 Q 7 O j M 0 L C Z x d W 9 0 O 0 t l e U N v b H V t b k 5 h b W V z J n F 1 b 3 Q 7 O l t d L C Z x d W 9 0 O 0 N v b H V t b k l k Z W 5 0 a X R p Z X M m c X V v d D s 6 W y Z x d W 9 0 O 1 N l Y 3 R p b 2 4 x L 1 B h Z 2 U w M T g v Q 2 h h b m d l Z C B U e X B l L n t D b 2 x 1 b W 4 x L D B 9 J n F 1 b 3 Q 7 L C Z x d W 9 0 O 1 N l Y 3 R p b 2 4 x L 1 B h Z 2 U w M T g v Q 2 h h b m d l Z C B U e X B l L n t D b 2 x 1 b W 4 y L D F 9 J n F 1 b 3 Q 7 L C Z x d W 9 0 O 1 N l Y 3 R p b 2 4 x L 1 B h Z 2 U w M T g v Q 2 h h b m d l Z C B U e X B l L n t D b 2 x 1 b W 4 z L D J 9 J n F 1 b 3 Q 7 L C Z x d W 9 0 O 1 N l Y 3 R p b 2 4 x L 1 B h Z 2 U w M T g v Q 2 h h b m d l Z C B U e X B l L n t D b 2 x 1 b W 4 0 L D N 9 J n F 1 b 3 Q 7 L C Z x d W 9 0 O 1 N l Y 3 R p b 2 4 x L 1 B h Z 2 U w M T g v Q 2 h h b m d l Z C B U e X B l L n t D b 2 x 1 b W 4 1 L D R 9 J n F 1 b 3 Q 7 L C Z x d W 9 0 O 1 N l Y 3 R p b 2 4 x L 1 B h Z 2 U w M T g v Q 2 h h b m d l Z C B U e X B l L n t D b 2 x 1 b W 4 2 L D V 9 J n F 1 b 3 Q 7 L C Z x d W 9 0 O 1 N l Y 3 R p b 2 4 x L 1 B h Z 2 U w M T g v Q 2 h h b m d l Z C B U e X B l L n t D b 2 x 1 b W 4 3 L D Z 9 J n F 1 b 3 Q 7 L C Z x d W 9 0 O 1 N l Y 3 R p b 2 4 x L 1 B h Z 2 U w M T g v Q 2 h h b m d l Z C B U e X B l L n t D b 2 x 1 b W 4 4 L D d 9 J n F 1 b 3 Q 7 L C Z x d W 9 0 O 1 N l Y 3 R p b 2 4 x L 1 B h Z 2 U w M T g v Q 2 h h b m d l Z C B U e X B l L n t D b 2 x 1 b W 4 5 L D h 9 J n F 1 b 3 Q 7 L C Z x d W 9 0 O 1 N l Y 3 R p b 2 4 x L 1 B h Z 2 U w M T g v Q 2 h h b m d l Z C B U e X B l L n t D b 2 x 1 b W 4 x M C w 5 f S Z x d W 9 0 O y w m c X V v d D t T Z W N 0 a W 9 u M S 9 Q Y W d l M D E 4 L 0 N o Y W 5 n Z W Q g V H l w Z S 5 7 Q 2 9 s d W 1 u M T E s M T B 9 J n F 1 b 3 Q 7 L C Z x d W 9 0 O 1 N l Y 3 R p b 2 4 x L 1 B h Z 2 U w M T g v Q 2 h h b m d l Z C B U e X B l L n t D b 2 x 1 b W 4 x M i w x M X 0 m c X V v d D s s J n F 1 b 3 Q 7 U 2 V j d G l v b j E v U G F n Z T A x O C 9 D a G F u Z 2 V k I F R 5 c G U u e 0 N v b H V t b j E z L D E y f S Z x d W 9 0 O y w m c X V v d D t T Z W N 0 a W 9 u M S 9 Q Y W d l M D E 4 L 0 N o Y W 5 n Z W Q g V H l w Z S 5 7 Q 2 9 s d W 1 u M T Q s M T N 9 J n F 1 b 3 Q 7 L C Z x d W 9 0 O 1 N l Y 3 R p b 2 4 x L 1 B h Z 2 U w M T g v Q 2 h h b m d l Z C B U e X B l L n t D b 2 x 1 b W 4 x N S w x N H 0 m c X V v d D s s J n F 1 b 3 Q 7 U 2 V j d G l v b j E v U G F n Z T A x O C 9 D a G F u Z 2 V k I F R 5 c G U u e 0 N v b H V t b j E 2 L D E 1 f S Z x d W 9 0 O y w m c X V v d D t T Z W N 0 a W 9 u M S 9 Q Y W d l M D E 4 L 0 N o Y W 5 n Z W Q g V H l w Z S 5 7 Q 2 9 s d W 1 u M T c s M T Z 9 J n F 1 b 3 Q 7 L C Z x d W 9 0 O 1 N l Y 3 R p b 2 4 x L 1 B h Z 2 U w M T g v Q 2 h h b m d l Z C B U e X B l L n t D b 2 x 1 b W 4 x O C w x N 3 0 m c X V v d D s s J n F 1 b 3 Q 7 U 2 V j d G l v b j E v U G F n Z T A x O C 9 D a G F u Z 2 V k I F R 5 c G U u e 0 N v b H V t b j E 5 L D E 4 f S Z x d W 9 0 O y w m c X V v d D t T Z W N 0 a W 9 u M S 9 Q Y W d l M D E 4 L 0 N o Y W 5 n Z W Q g V H l w Z S 5 7 Q 2 9 s d W 1 u M j A s M T l 9 J n F 1 b 3 Q 7 L C Z x d W 9 0 O 1 N l Y 3 R p b 2 4 x L 1 B h Z 2 U w M T g v Q 2 h h b m d l Z C B U e X B l L n t D b 2 x 1 b W 4 y M S w y M H 0 m c X V v d D s s J n F 1 b 3 Q 7 U 2 V j d G l v b j E v U G F n Z T A x O C 9 D a G F u Z 2 V k I F R 5 c G U u e 0 N v b H V t b j I y L D I x f S Z x d W 9 0 O y w m c X V v d D t T Z W N 0 a W 9 u M S 9 Q Y W d l M D E 4 L 0 N o Y W 5 n Z W Q g V H l w Z S 5 7 Q 2 9 s d W 1 u M j M s M j J 9 J n F 1 b 3 Q 7 L C Z x d W 9 0 O 1 N l Y 3 R p b 2 4 x L 1 B h Z 2 U w M T g v Q 2 h h b m d l Z C B U e X B l L n t D b 2 x 1 b W 4 y N C w y M 3 0 m c X V v d D s s J n F 1 b 3 Q 7 U 2 V j d G l v b j E v U G F n Z T A x O C 9 D a G F u Z 2 V k I F R 5 c G U u e 0 N v b H V t b j I 1 L D I 0 f S Z x d W 9 0 O y w m c X V v d D t T Z W N 0 a W 9 u M S 9 Q Y W d l M D E 4 L 0 N o Y W 5 n Z W Q g V H l w Z S 5 7 Q 2 9 s d W 1 u M j Y s M j V 9 J n F 1 b 3 Q 7 L C Z x d W 9 0 O 1 N l Y 3 R p b 2 4 x L 1 B h Z 2 U w M T g v Q 2 h h b m d l Z C B U e X B l L n t D b 2 x 1 b W 4 y N y w y N n 0 m c X V v d D s s J n F 1 b 3 Q 7 U 2 V j d G l v b j E v U G F n Z T A x O C 9 D a G F u Z 2 V k I F R 5 c G U u e 0 N v b H V t b j I 4 L D I 3 f S Z x d W 9 0 O y w m c X V v d D t T Z W N 0 a W 9 u M S 9 Q Y W d l M D E 4 L 0 N o Y W 5 n Z W Q g V H l w Z S 5 7 Q 2 9 s d W 1 u M j k s M j h 9 J n F 1 b 3 Q 7 L C Z x d W 9 0 O 1 N l Y 3 R p b 2 4 x L 1 B h Z 2 U w M T g v Q 2 h h b m d l Z C B U e X B l L n t D b 2 x 1 b W 4 z M C w y O X 0 m c X V v d D s s J n F 1 b 3 Q 7 U 2 V j d G l v b j E v U G F n Z T A x O C 9 D a G F u Z 2 V k I F R 5 c G U u e 0 N v b H V t b j M x L D M w f S Z x d W 9 0 O y w m c X V v d D t T Z W N 0 a W 9 u M S 9 Q Y W d l M D E 4 L 0 N o Y W 5 n Z W Q g V H l w Z S 5 7 Q 2 9 s d W 1 u M z I s M z F 9 J n F 1 b 3 Q 7 L C Z x d W 9 0 O 1 N l Y 3 R p b 2 4 x L 1 B h Z 2 U w M T g v Q 2 h h b m d l Z C B U e X B l L n t D b 2 x 1 b W 4 z M y w z M n 0 m c X V v d D s s J n F 1 b 3 Q 7 U 2 V j d G l v b j E v U G F n Z T A x O C 9 D a G F u Z 2 V k I F R 5 c G U u e 0 N v b H V t b j M 0 L D M z f S Z x d W 9 0 O 1 0 s J n F 1 b 3 Q 7 U m V s Y X R p b 2 5 z a G l w S W 5 m b y Z x d W 9 0 O z p b X X 0 i I C 8 + P C 9 T d G F i b G V F b n R y a W V z P j w v S X R l b T 4 8 S X R l b T 4 8 S X R l b U x v Y 2 F 0 a W 9 u P j x J d G V t V H l w Z T 5 G b 3 J t d W x h P C 9 J d G V t V H l w Z T 4 8 S X R l b V B h d G g + U 2 V j d G l v b j E v U G F n Z T A x O C 9 T b 3 V y Y 2 U 8 L 0 l 0 Z W 1 Q Y X R o P j w v S X R l b U x v Y 2 F 0 a W 9 u P j x T d G F i b G V F b n R y a W V z I C 8 + P C 9 J d G V t P j x J d G V t P j x J d G V t T G 9 j Y X R p b 2 4 + P E l 0 Z W 1 U e X B l P k Z v c m 1 1 b G E 8 L 0 l 0 Z W 1 U e X B l P j x J d G V t U G F 0 a D 5 T Z W N 0 a W 9 u M S 9 Q Y W d l M D E 4 L 1 B h Z 2 U x P C 9 J d G V t U G F 0 a D 4 8 L 0 l 0 Z W 1 M b 2 N h d G l v b j 4 8 U 3 R h Y m x l R W 5 0 c m l l c y A v P j w v S X R l b T 4 8 S X R l b T 4 8 S X R l b U x v Y 2 F 0 a W 9 u P j x J d G V t V H l w Z T 5 G b 3 J t d W x h P C 9 J d G V t V H l w Z T 4 8 S X R l b V B h d G g + U 2 V j d G l v b j E v U G F n Z T A x O C 9 D a G F u Z 2 V k J T I w V H l w Z T w v S X R l b V B h d G g + P C 9 J d G V t T G 9 j Y X R p b 2 4 + P F N 0 Y W J s Z U V u d H J p Z X M g L z 4 8 L 0 l 0 Z W 0 + P E l 0 Z W 0 + P E l 0 Z W 1 M b 2 N h d G l v b j 4 8 S X R l b V R 5 c G U + R m 9 y b X V s Y T w v S X R l b V R 5 c G U + P E l 0 Z W 1 Q Y X R o P l N l Y 3 R p b 2 4 x L 1 B h Z 2 U w M j A v U H J v b W 9 0 Z W Q l M j B I Z W F k Z X J z P C 9 J d G V t U G F 0 a D 4 8 L 0 l 0 Z W 1 M b 2 N h d G l v b j 4 8 U 3 R h Y m x l R W 5 0 c m l l c y A v P j w v S X R l b T 4 8 S X R l b T 4 8 S X R l b U x v Y 2 F 0 a W 9 u P j x J d G V t V H l w Z T 5 G b 3 J t d W x h P C 9 J d G V t V H l w Z T 4 8 S X R l b V B h d G g + U 2 V j d G l v b j E v U G F n Z T A y M C 9 D a G F u Z 2 V k J T I w V H l w Z T w v S X R l b V B h d G g + P C 9 J d G V t T G 9 j Y X R p b 2 4 + P F N 0 Y W J s Z U V u d H J p Z X M g L z 4 8 L 0 l 0 Z W 0 + P E l 0 Z W 0 + P E l 0 Z W 1 M b 2 N h d G l v b j 4 8 S X R l b V R 5 c G U + R m 9 y b X V s Y T w v S X R l b V R 5 c G U + P E l 0 Z W 1 Q Y X R o P l N l Y 3 R p b 2 4 x L 1 B h Z 2 U w M j E v Q 2 h h b m d l Z C U y M F R 5 c G U 8 L 0 l 0 Z W 1 Q Y X R o P j w v S X R l b U x v Y 2 F 0 a W 9 u P j x T d G F i b G V F b n R y a W V z I C 8 + P C 9 J d G V t P j x J d G V t P j x J d G V t T G 9 j Y X R p b 2 4 + P E l 0 Z W 1 U e X B l P k Z v c m 1 1 b G E 8 L 0 l 0 Z W 1 U e X B l P j x J d G V t U G F 0 a D 5 T Z W N 0 a W 9 u M S 9 Q Y W d l M D I y L 0 N o Y W 5 n Z W Q l M j B U e X B l P C 9 J d G V t U G F 0 a D 4 8 L 0 l 0 Z W 1 M b 2 N h d G l v b j 4 8 U 3 R h Y m x l R W 5 0 c m l l c y A v P j w v S X R l b T 4 8 S X R l b T 4 8 S X R l b U x v Y 2 F 0 a W 9 u P j x J d G V t V H l w Z T 5 G b 3 J t d W x h P C 9 J d G V t V H l w Z T 4 8 S X R l b V B h d G g + U 2 V j d G l v b j E v U G F n Z T A y M y 9 D a G F u Z 2 V k J T I w V H l w Z T w v S X R l b V B h d G g + P C 9 J d G V t T G 9 j Y X R p b 2 4 + P F N 0 Y W J s Z U V u d H J p Z X M g L z 4 8 L 0 l 0 Z W 0 + P E l 0 Z W 0 + P E l 0 Z W 1 M b 2 N h d G l v b j 4 8 S X R l b V R 5 c G U + R m 9 y b X V s Y T w v S X R l b V R 5 c G U + P E l 0 Z W 1 Q Y X R o P l N l Y 3 R p b 2 4 x L 1 B h Z 2 U w M j Q v Q 2 h h b m d l Z C U y M F R 5 c G U 8 L 0 l 0 Z W 1 Q Y X R o P j w v S X R l b U x v Y 2 F 0 a W 9 u P j x T d G F i b G V F b n R y a W V z I C 8 + P C 9 J d G V t P j x J d G V t P j x J d G V t T G 9 j Y X R p b 2 4 + P E l 0 Z W 1 U e X B l P k Z v c m 1 1 b G E 8 L 0 l 0 Z W 1 U e X B l P j x J d G V t U G F 0 a D 5 T Z W N 0 a W 9 u M S 9 Q Y W d l M D I 1 L 0 N o Y W 5 n Z W Q l M j B U e X B l P C 9 J d G V t U G F 0 a D 4 8 L 0 l 0 Z W 1 M b 2 N h d G l v b j 4 8 U 3 R h Y m x l R W 5 0 c m l l c y A v P j w v S X R l b T 4 8 S X R l b T 4 8 S X R l b U x v Y 2 F 0 a W 9 u P j x J d G V t V H l w Z T 5 G b 3 J t d W x h P C 9 J d G V t V H l w Z T 4 8 S X R l b V B h d G g + U 2 V j d G l v b j E v U G F n Z T A y N i 9 D a G F u Z 2 V k J T I w V H l w Z T w v S X R l b V B h d G g + P C 9 J d G V t T G 9 j Y X R p b 2 4 + P F N 0 Y W J s Z U V u d H J p Z X M g L z 4 8 L 0 l 0 Z W 0 + P E l 0 Z W 0 + P E l 0 Z W 1 M b 2 N h d G l v b j 4 8 S X R l b V R 5 c G U + R m 9 y b X V s Y T w v S X R l b V R 5 c G U + P E l 0 Z W 1 Q Y X R o P l N l Y 3 R p b 2 4 x L 1 B h Z 2 U w M j c v Q 2 h h b m d l Z C U y M F R 5 c G U 8 L 0 l 0 Z W 1 Q Y X R o P j w v S X R l b U x v Y 2 F 0 a W 9 u P j x T d G F i b G V F b n R y a W V z I C 8 + P C 9 J d G V t P j x J d G V t P j x J d G V t T G 9 j Y X R p b 2 4 + P E l 0 Z W 1 U e X B l P k Z v c m 1 1 b G E 8 L 0 l 0 Z W 1 U e X B l P j x J d G V t U G F 0 a D 5 T Z W N 0 a W 9 u M S 9 Q Y W d l M D I 4 L 0 N o Y W 5 n Z W Q l M j B U e X B l P C 9 J d G V t U G F 0 a D 4 8 L 0 l 0 Z W 1 M b 2 N h d G l v b j 4 8 U 3 R h Y m x l R W 5 0 c m l l c y A v P j w v S X R l b T 4 8 L 0 l 0 Z W 1 z P j w v T G 9 j Y W x Q Y W N r Y W d l T W V 0 Y W R h d G F G a W x l P h Y A A A B Q S w U G A A A A A A A A A A A A A A A A A A A A A A A A J g E A A A E A A A D Q j J 3 f A R X R E Y x 6 A M B P w p f r A Q A A A C d L D u H R x N J I u E O Q l J P Q n l A A A A A A A g A A A A A A E G Y A A A A B A A A g A A A A U 2 j P I B D w J 5 F y X m W e W I F z 7 h W 8 c g 0 F M 0 c g n 6 G l R P L q P Z w A A A A A D o A A A A A C A A A g A A A A 1 4 0 R m N P m v i m O x i j i Q H l K y H 9 D P d h P / u 0 v 2 g F 9 2 N U M o D R Q A A A A v M 2 J u x e N p 1 D Y T J H m 9 P x u F c g u N F o w t k b N 0 B H I q a u A a b u E 4 E 6 C k B 1 b v i L B d R U A 2 0 t w G t B W 0 P V d w Q N o u D u 4 B U h q v r g n P D m Q y W 7 j v l x 4 e J / C C B N A A A A A Z g X H X o s d h D a X r f G 3 G p f G q Y V 7 F 0 Q h 3 U F 1 u o 2 m 2 o X e A 8 / R g t T i A d + h t d O E l L q S h c s + T L Y q i W + s + C i o w X f l 8 p S h 5 A = = < / D a t a M a s h u p > 
</file>

<file path=customXml/itemProps1.xml><?xml version="1.0" encoding="utf-8"?>
<ds:datastoreItem xmlns:ds="http://schemas.openxmlformats.org/officeDocument/2006/customXml" ds:itemID="{EDDCE136-80E0-4ADB-AAAA-702189E7B60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Charts</vt:lpstr>
      </vt:variant>
      <vt:variant>
        <vt:i4>1</vt:i4>
      </vt:variant>
    </vt:vector>
  </HeadingPairs>
  <TitlesOfParts>
    <vt:vector size="9" baseType="lpstr">
      <vt:lpstr>Housing Trajectory</vt:lpstr>
      <vt:lpstr>Sheet1</vt:lpstr>
      <vt:lpstr>Summary of Supply</vt:lpstr>
      <vt:lpstr>5YHLS Position</vt:lpstr>
      <vt:lpstr>1a</vt:lpstr>
      <vt:lpstr>1b</vt:lpstr>
      <vt:lpstr>1c</vt:lpstr>
      <vt:lpstr>1d</vt:lpstr>
      <vt:lpstr>Trajectory Graph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Brad Stott</dc:creator>
  <cp:lastModifiedBy>Kirsten Ward</cp:lastModifiedBy>
  <dcterms:created xsi:type="dcterms:W3CDTF">2025-07-30T08:44:06Z</dcterms:created>
  <dcterms:modified xsi:type="dcterms:W3CDTF">2026-06-02T16:00:35Z</dcterms:modified>
</cp:coreProperties>
</file>